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datoteke\Radna površina\Završni račun 2018\"/>
    </mc:Choice>
  </mc:AlternateContent>
  <bookViews>
    <workbookView xWindow="0" yWindow="0" windowWidth="19200" windowHeight="1149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G6" i="37" s="1"/>
  <c r="C6" i="37"/>
  <c r="D6" i="37"/>
  <c r="B7" i="37"/>
  <c r="C7" i="37"/>
  <c r="D7" i="37"/>
  <c r="B8" i="37"/>
  <c r="C8" i="37"/>
  <c r="D8" i="37"/>
  <c r="B9" i="37"/>
  <c r="C9" i="37"/>
  <c r="D9" i="37"/>
  <c r="B10" i="37"/>
  <c r="G10" i="37" s="1"/>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G52" i="37" s="1"/>
  <c r="D52" i="37"/>
  <c r="B53" i="37"/>
  <c r="C53" i="37"/>
  <c r="D53" i="37"/>
  <c r="B54" i="37"/>
  <c r="C54" i="37"/>
  <c r="D54" i="37"/>
  <c r="B55" i="37"/>
  <c r="B56" i="37"/>
  <c r="C56" i="37"/>
  <c r="D56" i="37"/>
  <c r="B57" i="37"/>
  <c r="C57" i="37"/>
  <c r="D57" i="37"/>
  <c r="B58" i="37"/>
  <c r="B59" i="37"/>
  <c r="C59" i="37"/>
  <c r="D59" i="37"/>
  <c r="B60" i="37"/>
  <c r="C60" i="37"/>
  <c r="G60" i="37" s="1"/>
  <c r="D60" i="37"/>
  <c r="B61" i="37"/>
  <c r="B62" i="37"/>
  <c r="C62" i="37"/>
  <c r="D62" i="37"/>
  <c r="B63" i="37"/>
  <c r="C63" i="37"/>
  <c r="D63" i="37"/>
  <c r="B64" i="37"/>
  <c r="B65" i="37"/>
  <c r="C65" i="37"/>
  <c r="D65" i="37"/>
  <c r="B66" i="37"/>
  <c r="C66" i="37"/>
  <c r="D66" i="37"/>
  <c r="B67" i="37"/>
  <c r="B68" i="37"/>
  <c r="C68" i="37"/>
  <c r="D68" i="37"/>
  <c r="H68" i="37" s="1"/>
  <c r="B69" i="37"/>
  <c r="C69" i="37"/>
  <c r="D69" i="37"/>
  <c r="B70" i="37"/>
  <c r="B71" i="37"/>
  <c r="C71" i="37"/>
  <c r="D71" i="37"/>
  <c r="B72" i="37"/>
  <c r="C72" i="37"/>
  <c r="G72" i="37" s="1"/>
  <c r="D72" i="37"/>
  <c r="B73" i="37"/>
  <c r="C73" i="37"/>
  <c r="D73" i="37"/>
  <c r="B74" i="37"/>
  <c r="C74" i="37"/>
  <c r="D74" i="37"/>
  <c r="B75" i="37"/>
  <c r="B76" i="37"/>
  <c r="B77" i="37"/>
  <c r="C77" i="37"/>
  <c r="G77" i="37" s="1"/>
  <c r="D77" i="37"/>
  <c r="B78" i="37"/>
  <c r="C78" i="37"/>
  <c r="G78" i="37" s="1"/>
  <c r="D78" i="37"/>
  <c r="B79" i="37"/>
  <c r="C79" i="37"/>
  <c r="G79" i="37" s="1"/>
  <c r="D79" i="37"/>
  <c r="B80" i="37"/>
  <c r="C80" i="37"/>
  <c r="G80" i="37" s="1"/>
  <c r="D80" i="37"/>
  <c r="B81" i="37"/>
  <c r="C81" i="37"/>
  <c r="G81" i="37" s="1"/>
  <c r="D81" i="37"/>
  <c r="B82" i="37"/>
  <c r="C82" i="37"/>
  <c r="G82" i="37" s="1"/>
  <c r="D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G114" i="37" s="1"/>
  <c r="D114" i="37"/>
  <c r="B115" i="37"/>
  <c r="C115" i="37"/>
  <c r="D115" i="37"/>
  <c r="B116" i="37"/>
  <c r="C116" i="37"/>
  <c r="D116" i="37"/>
  <c r="B117" i="37"/>
  <c r="C117" i="37"/>
  <c r="D117" i="37"/>
  <c r="B118" i="37"/>
  <c r="C118" i="37"/>
  <c r="G118" i="37" s="1"/>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H165" i="37" s="1"/>
  <c r="B166" i="37"/>
  <c r="C166" i="37"/>
  <c r="G166" i="37" s="1"/>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G199" i="37" s="1"/>
  <c r="C199" i="37"/>
  <c r="D199" i="37"/>
  <c r="B200" i="37"/>
  <c r="B201" i="37"/>
  <c r="G201" i="37" s="1"/>
  <c r="C201" i="37"/>
  <c r="D201" i="37"/>
  <c r="B202" i="37"/>
  <c r="G202" i="37" s="1"/>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B210" i="37"/>
  <c r="G210" i="37" s="1"/>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G221" i="37" s="1"/>
  <c r="D221" i="37"/>
  <c r="B222" i="37"/>
  <c r="B223" i="37"/>
  <c r="B224" i="37"/>
  <c r="C224" i="37"/>
  <c r="D224" i="37"/>
  <c r="B225" i="37"/>
  <c r="G225" i="37" s="1"/>
  <c r="C225" i="37"/>
  <c r="D225" i="37"/>
  <c r="B226" i="37"/>
  <c r="B227" i="37"/>
  <c r="C227" i="37"/>
  <c r="D227" i="37"/>
  <c r="B228" i="37"/>
  <c r="C228" i="37"/>
  <c r="D228" i="37"/>
  <c r="B229" i="37"/>
  <c r="B230" i="37"/>
  <c r="G230" i="37" s="1"/>
  <c r="C230" i="37"/>
  <c r="D230" i="37"/>
  <c r="B231" i="37"/>
  <c r="G231" i="37" s="1"/>
  <c r="C231" i="37"/>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B241" i="37"/>
  <c r="C241" i="37"/>
  <c r="D241" i="37"/>
  <c r="B242" i="37"/>
  <c r="B243" i="37"/>
  <c r="G243" i="37" s="1"/>
  <c r="C243" i="37"/>
  <c r="D243" i="37"/>
  <c r="B244" i="37"/>
  <c r="G244" i="37" s="1"/>
  <c r="C244" i="37"/>
  <c r="D244" i="37"/>
  <c r="B245" i="37"/>
  <c r="G245" i="37" s="1"/>
  <c r="C245" i="37"/>
  <c r="D245" i="37"/>
  <c r="B246" i="37"/>
  <c r="G246" i="37" s="1"/>
  <c r="C246" i="37"/>
  <c r="D246" i="37"/>
  <c r="B247" i="37"/>
  <c r="B248" i="37"/>
  <c r="B249" i="37"/>
  <c r="C249" i="37"/>
  <c r="D249" i="37"/>
  <c r="B250" i="37"/>
  <c r="C250" i="37"/>
  <c r="D250" i="37"/>
  <c r="B251" i="37"/>
  <c r="C251" i="37"/>
  <c r="G251" i="37" s="1"/>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G266" i="37" s="1"/>
  <c r="C266" i="37"/>
  <c r="D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G287" i="37" s="1"/>
  <c r="C287" i="37"/>
  <c r="D287" i="37"/>
  <c r="B288" i="37"/>
  <c r="C288" i="37"/>
  <c r="D288" i="37"/>
  <c r="B289" i="37"/>
  <c r="C289" i="37"/>
  <c r="D289" i="37"/>
  <c r="B290" i="37"/>
  <c r="B291" i="37"/>
  <c r="B292" i="37"/>
  <c r="B293" i="37"/>
  <c r="G293" i="37" s="1"/>
  <c r="C293" i="37"/>
  <c r="D293" i="37"/>
  <c r="B294" i="37"/>
  <c r="C294" i="37"/>
  <c r="D294" i="37"/>
  <c r="B295" i="37"/>
  <c r="C295" i="37"/>
  <c r="D295" i="37"/>
  <c r="B296" i="37"/>
  <c r="B297" i="37"/>
  <c r="C297" i="37"/>
  <c r="D297" i="37"/>
  <c r="B298" i="37"/>
  <c r="G298" i="37" s="1"/>
  <c r="C298" i="37"/>
  <c r="D298" i="37"/>
  <c r="B299" i="37"/>
  <c r="C299" i="37"/>
  <c r="D299" i="37"/>
  <c r="B300" i="37"/>
  <c r="C300" i="37"/>
  <c r="D300" i="37"/>
  <c r="B301" i="37"/>
  <c r="C301" i="37"/>
  <c r="D301" i="37"/>
  <c r="B302" i="37"/>
  <c r="G302" i="37" s="1"/>
  <c r="C302" i="37"/>
  <c r="D302" i="37"/>
  <c r="B303" i="37"/>
  <c r="B304" i="37"/>
  <c r="B305" i="37"/>
  <c r="C305" i="37"/>
  <c r="D305" i="37"/>
  <c r="B306" i="37"/>
  <c r="G306" i="37" s="1"/>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G322" i="37" s="1"/>
  <c r="C322" i="37"/>
  <c r="D322" i="37"/>
  <c r="B323" i="37"/>
  <c r="B324" i="37"/>
  <c r="C324" i="37"/>
  <c r="D324" i="37"/>
  <c r="B325" i="37"/>
  <c r="C325" i="37"/>
  <c r="D325" i="37"/>
  <c r="B326" i="37"/>
  <c r="C326" i="37"/>
  <c r="D326" i="37"/>
  <c r="B327" i="37"/>
  <c r="C327" i="37"/>
  <c r="D327" i="37"/>
  <c r="B328" i="37"/>
  <c r="B329" i="37"/>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G398" i="37" s="1"/>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G414" i="37" s="1"/>
  <c r="B415" i="37"/>
  <c r="C415" i="37"/>
  <c r="D415" i="37"/>
  <c r="B416" i="37"/>
  <c r="C416" i="37"/>
  <c r="D416" i="37"/>
  <c r="B417" i="37"/>
  <c r="C417" i="37"/>
  <c r="D417" i="37"/>
  <c r="B418" i="37"/>
  <c r="B419" i="37"/>
  <c r="C419" i="37"/>
  <c r="D419" i="37"/>
  <c r="B420" i="37"/>
  <c r="C420" i="37"/>
  <c r="D420" i="37"/>
  <c r="G420" i="37" s="1"/>
  <c r="B421" i="37"/>
  <c r="B422" i="37"/>
  <c r="C422" i="37"/>
  <c r="D422" i="37"/>
  <c r="G422" i="37" s="1"/>
  <c r="B423" i="37"/>
  <c r="C423" i="37"/>
  <c r="D423" i="37"/>
  <c r="B424" i="37"/>
  <c r="C424" i="37"/>
  <c r="D424" i="37"/>
  <c r="B425" i="37"/>
  <c r="C425" i="37"/>
  <c r="D425" i="37"/>
  <c r="B426" i="37"/>
  <c r="B427" i="37"/>
  <c r="C427" i="37"/>
  <c r="G427" i="37" s="1"/>
  <c r="D427" i="37"/>
  <c r="B428" i="37"/>
  <c r="C428" i="37"/>
  <c r="D428" i="37"/>
  <c r="B429" i="37"/>
  <c r="C429" i="37"/>
  <c r="G429" i="37" s="1"/>
  <c r="D429" i="37"/>
  <c r="B430" i="37"/>
  <c r="C430" i="37"/>
  <c r="D430" i="37"/>
  <c r="B431" i="37"/>
  <c r="C431" i="37"/>
  <c r="G431" i="37" s="1"/>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G447" i="37" s="1"/>
  <c r="D447" i="37"/>
  <c r="B448" i="37"/>
  <c r="C448" i="37"/>
  <c r="D448" i="37"/>
  <c r="B449" i="37"/>
  <c r="C449" i="37"/>
  <c r="G449" i="37" s="1"/>
  <c r="D449" i="37"/>
  <c r="B450" i="37"/>
  <c r="B451" i="37"/>
  <c r="B452" i="37"/>
  <c r="G452" i="37" s="1"/>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G470" i="37" s="1"/>
  <c r="B471" i="37"/>
  <c r="C471" i="37"/>
  <c r="D471" i="37"/>
  <c r="G471" i="37" s="1"/>
  <c r="B472" i="37"/>
  <c r="B473" i="37"/>
  <c r="C473" i="37"/>
  <c r="D473" i="37"/>
  <c r="B474" i="37"/>
  <c r="C474" i="37"/>
  <c r="D474" i="37"/>
  <c r="G474" i="37" s="1"/>
  <c r="B475" i="37"/>
  <c r="B476" i="37"/>
  <c r="B477" i="37"/>
  <c r="C477" i="37"/>
  <c r="D477" i="37"/>
  <c r="B478" i="37"/>
  <c r="C478" i="37"/>
  <c r="D478" i="37"/>
  <c r="B479" i="37"/>
  <c r="C479" i="37"/>
  <c r="D479" i="37"/>
  <c r="B480" i="37"/>
  <c r="C480" i="37"/>
  <c r="D480" i="37"/>
  <c r="B481" i="37"/>
  <c r="B482" i="37"/>
  <c r="G482" i="37" s="1"/>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G490" i="37" s="1"/>
  <c r="B491" i="37"/>
  <c r="C491" i="37"/>
  <c r="D491" i="37"/>
  <c r="B492" i="37"/>
  <c r="C492" i="37"/>
  <c r="D492" i="37"/>
  <c r="B493" i="37"/>
  <c r="B494" i="37"/>
  <c r="C494" i="37"/>
  <c r="D494" i="37"/>
  <c r="B495" i="37"/>
  <c r="C495" i="37"/>
  <c r="G495" i="37" s="1"/>
  <c r="D495" i="37"/>
  <c r="B496" i="37"/>
  <c r="C496" i="37"/>
  <c r="D496" i="37"/>
  <c r="B497" i="37"/>
  <c r="C497" i="37"/>
  <c r="G497" i="37" s="1"/>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G509" i="37" s="1"/>
  <c r="D509" i="37"/>
  <c r="B510" i="37"/>
  <c r="B511" i="37"/>
  <c r="C511" i="37"/>
  <c r="D511" i="37"/>
  <c r="B512" i="37"/>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G530" i="37" s="1"/>
  <c r="B531" i="37"/>
  <c r="C531" i="37"/>
  <c r="D531" i="37"/>
  <c r="G531" i="37" s="1"/>
  <c r="B532" i="37"/>
  <c r="C532" i="37"/>
  <c r="D532" i="37"/>
  <c r="G532" i="37" s="1"/>
  <c r="B533" i="37"/>
  <c r="C533" i="37"/>
  <c r="D533" i="37"/>
  <c r="G533" i="37" s="1"/>
  <c r="B534" i="37"/>
  <c r="B535" i="37"/>
  <c r="C535" i="37"/>
  <c r="D535" i="37"/>
  <c r="B536" i="37"/>
  <c r="C536" i="37"/>
  <c r="D536" i="37"/>
  <c r="G536" i="37" s="1"/>
  <c r="B537" i="37"/>
  <c r="C537" i="37"/>
  <c r="D537" i="37"/>
  <c r="B538" i="37"/>
  <c r="C538" i="37"/>
  <c r="D538" i="37"/>
  <c r="B539" i="37"/>
  <c r="C539" i="37"/>
  <c r="D539" i="37"/>
  <c r="B540" i="37"/>
  <c r="C540" i="37"/>
  <c r="D540" i="37"/>
  <c r="G540" i="37" s="1"/>
  <c r="B541" i="37"/>
  <c r="B542" i="37"/>
  <c r="C542" i="37"/>
  <c r="D542" i="37"/>
  <c r="B543" i="37"/>
  <c r="C543" i="37"/>
  <c r="D543" i="37"/>
  <c r="B544" i="37"/>
  <c r="C544" i="37"/>
  <c r="D544" i="37"/>
  <c r="B545" i="37"/>
  <c r="C545" i="37"/>
  <c r="D545" i="37"/>
  <c r="B546" i="37"/>
  <c r="B547" i="37"/>
  <c r="C547" i="37"/>
  <c r="D547" i="37"/>
  <c r="B548" i="37"/>
  <c r="C548" i="37"/>
  <c r="D548" i="37"/>
  <c r="B549" i="37"/>
  <c r="G549" i="37" s="1"/>
  <c r="C549" i="37"/>
  <c r="D549" i="37"/>
  <c r="B550" i="37"/>
  <c r="G550" i="37" s="1"/>
  <c r="C550" i="37"/>
  <c r="D550" i="37"/>
  <c r="B551" i="37"/>
  <c r="C551" i="37"/>
  <c r="D551" i="37"/>
  <c r="B552" i="37"/>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G563" i="37" s="1"/>
  <c r="B564" i="37"/>
  <c r="C564" i="37"/>
  <c r="D564" i="37"/>
  <c r="B565" i="37"/>
  <c r="B566" i="37"/>
  <c r="C566" i="37"/>
  <c r="G566" i="37" s="1"/>
  <c r="D566" i="37"/>
  <c r="B567" i="37"/>
  <c r="C567" i="37"/>
  <c r="D567" i="37"/>
  <c r="B568" i="37"/>
  <c r="B569" i="37"/>
  <c r="G569" i="37" s="1"/>
  <c r="C569" i="37"/>
  <c r="D569" i="37"/>
  <c r="B570" i="37"/>
  <c r="C570" i="37"/>
  <c r="D570" i="37"/>
  <c r="B571" i="37"/>
  <c r="B572" i="37"/>
  <c r="B573" i="37"/>
  <c r="C573" i="37"/>
  <c r="D573" i="37"/>
  <c r="B574" i="37"/>
  <c r="C574" i="37"/>
  <c r="D574" i="37"/>
  <c r="B575" i="37"/>
  <c r="C575" i="37"/>
  <c r="D575" i="37"/>
  <c r="G575" i="37" s="1"/>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B593" i="37"/>
  <c r="C593" i="37"/>
  <c r="D593" i="37"/>
  <c r="B594" i="37"/>
  <c r="B595" i="37"/>
  <c r="C595" i="37"/>
  <c r="D595" i="37"/>
  <c r="B596" i="37"/>
  <c r="B597" i="37"/>
  <c r="G597" i="37" s="1"/>
  <c r="C597" i="37"/>
  <c r="D597" i="37"/>
  <c r="B598" i="37"/>
  <c r="C598" i="37"/>
  <c r="D598" i="37"/>
  <c r="B599" i="37"/>
  <c r="C599" i="37"/>
  <c r="D599" i="37"/>
  <c r="B600" i="37"/>
  <c r="C600" i="37"/>
  <c r="D600" i="37"/>
  <c r="B601" i="37"/>
  <c r="G601" i="37" s="1"/>
  <c r="C601" i="37"/>
  <c r="D601" i="37"/>
  <c r="B602" i="37"/>
  <c r="C602" i="37"/>
  <c r="D602" i="37"/>
  <c r="B603" i="37"/>
  <c r="B604" i="37"/>
  <c r="C604" i="37"/>
  <c r="D604" i="37"/>
  <c r="B605" i="37"/>
  <c r="C605" i="37"/>
  <c r="D605" i="37"/>
  <c r="B606" i="37"/>
  <c r="G606" i="37" s="1"/>
  <c r="C606" i="37"/>
  <c r="D606" i="37"/>
  <c r="B607" i="37"/>
  <c r="G607" i="37" s="1"/>
  <c r="C607" i="37"/>
  <c r="D607" i="37"/>
  <c r="B608" i="37"/>
  <c r="B609" i="37"/>
  <c r="G609" i="37" s="1"/>
  <c r="C609" i="37"/>
  <c r="D609" i="37"/>
  <c r="B610" i="37"/>
  <c r="C610" i="37"/>
  <c r="D610" i="37"/>
  <c r="B611" i="37"/>
  <c r="C611" i="37"/>
  <c r="D611" i="37"/>
  <c r="B612" i="37"/>
  <c r="G612" i="37" s="1"/>
  <c r="C612" i="37"/>
  <c r="D612" i="37"/>
  <c r="B613" i="37"/>
  <c r="G613" i="37" s="1"/>
  <c r="C613" i="37"/>
  <c r="D613" i="37"/>
  <c r="B614" i="37"/>
  <c r="G614" i="37" s="1"/>
  <c r="C614" i="37"/>
  <c r="D614" i="37"/>
  <c r="B615" i="37"/>
  <c r="G615" i="37" s="1"/>
  <c r="C615" i="37"/>
  <c r="D615" i="37"/>
  <c r="B616" i="37"/>
  <c r="B617" i="37"/>
  <c r="B618" i="37"/>
  <c r="C618" i="37"/>
  <c r="D618" i="37"/>
  <c r="B619" i="37"/>
  <c r="C619" i="37"/>
  <c r="D619" i="37"/>
  <c r="B620" i="37"/>
  <c r="B621" i="37"/>
  <c r="G621" i="37" s="1"/>
  <c r="C621" i="37"/>
  <c r="D621" i="37"/>
  <c r="B622" i="37"/>
  <c r="G622" i="37" s="1"/>
  <c r="C622" i="37"/>
  <c r="D622" i="37"/>
  <c r="B623" i="37"/>
  <c r="B624" i="37"/>
  <c r="G624" i="37" s="1"/>
  <c r="C624" i="37"/>
  <c r="D624" i="37"/>
  <c r="B625" i="37"/>
  <c r="G625" i="37" s="1"/>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G643" i="37" s="1"/>
  <c r="C643" i="37"/>
  <c r="D643" i="37"/>
  <c r="B644" i="37"/>
  <c r="C644" i="37"/>
  <c r="D644" i="37"/>
  <c r="B645" i="37"/>
  <c r="C645" i="37"/>
  <c r="D645" i="37"/>
  <c r="B646" i="37"/>
  <c r="C646" i="37"/>
  <c r="D646" i="37"/>
  <c r="B647" i="37"/>
  <c r="G647" i="37" s="1"/>
  <c r="C647" i="37"/>
  <c r="D647" i="37"/>
  <c r="B648" i="37"/>
  <c r="G648" i="37" s="1"/>
  <c r="C648" i="37"/>
  <c r="D648" i="37"/>
  <c r="B649" i="37"/>
  <c r="C649" i="37"/>
  <c r="D649" i="37"/>
  <c r="B650" i="37"/>
  <c r="C650" i="37"/>
  <c r="D650" i="37"/>
  <c r="B651" i="37"/>
  <c r="C651" i="37"/>
  <c r="D651" i="37"/>
  <c r="H651" i="37" s="1"/>
  <c r="B652" i="37"/>
  <c r="G652" i="37" s="1"/>
  <c r="C652" i="37"/>
  <c r="D652" i="37"/>
  <c r="B653" i="37"/>
  <c r="C653" i="37"/>
  <c r="D653" i="37"/>
  <c r="B654" i="37"/>
  <c r="C654" i="37"/>
  <c r="D654" i="37"/>
  <c r="B655" i="37"/>
  <c r="C655" i="37"/>
  <c r="D655" i="37"/>
  <c r="B656" i="37"/>
  <c r="G656" i="37" s="1"/>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G664" i="37" s="1"/>
  <c r="C664" i="37"/>
  <c r="D664" i="37"/>
  <c r="B665" i="37"/>
  <c r="C665" i="37"/>
  <c r="D665" i="37"/>
  <c r="B666" i="37"/>
  <c r="C666" i="37"/>
  <c r="D666" i="37"/>
  <c r="B667" i="37"/>
  <c r="C667" i="37"/>
  <c r="D667" i="37"/>
  <c r="B668" i="37"/>
  <c r="G668" i="37" s="1"/>
  <c r="C668" i="37"/>
  <c r="D668" i="37"/>
  <c r="B669" i="37"/>
  <c r="C669" i="37"/>
  <c r="D669" i="37"/>
  <c r="B670" i="37"/>
  <c r="C670" i="37"/>
  <c r="D670" i="37"/>
  <c r="B671" i="37"/>
  <c r="C671" i="37"/>
  <c r="D671" i="37"/>
  <c r="B672" i="37"/>
  <c r="G672" i="37" s="1"/>
  <c r="C672" i="37"/>
  <c r="D672" i="37"/>
  <c r="B673" i="37"/>
  <c r="C673" i="37"/>
  <c r="D673" i="37"/>
  <c r="B674" i="37"/>
  <c r="C674" i="37"/>
  <c r="D674" i="37"/>
  <c r="B675" i="37"/>
  <c r="C675" i="37"/>
  <c r="D675" i="37"/>
  <c r="B676" i="37"/>
  <c r="G676" i="37" s="1"/>
  <c r="C676" i="37"/>
  <c r="D676" i="37"/>
  <c r="B677" i="37"/>
  <c r="C677" i="37"/>
  <c r="D677" i="37"/>
  <c r="B678" i="37"/>
  <c r="C678" i="37"/>
  <c r="D678" i="37"/>
  <c r="B679" i="37"/>
  <c r="C679" i="37"/>
  <c r="D679" i="37"/>
  <c r="B680" i="37"/>
  <c r="G680" i="37" s="1"/>
  <c r="C680" i="37"/>
  <c r="D680" i="37"/>
  <c r="B681" i="37"/>
  <c r="C681" i="37"/>
  <c r="D681" i="37"/>
  <c r="B682" i="37"/>
  <c r="C682" i="37"/>
  <c r="D682" i="37"/>
  <c r="B683" i="37"/>
  <c r="C683" i="37"/>
  <c r="D683" i="37"/>
  <c r="B684" i="37"/>
  <c r="G684" i="37" s="1"/>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H694" i="37" s="1"/>
  <c r="B695" i="37"/>
  <c r="C695" i="37"/>
  <c r="D695" i="37"/>
  <c r="B696" i="37"/>
  <c r="C696" i="37"/>
  <c r="D696" i="37"/>
  <c r="B697" i="37"/>
  <c r="C697" i="37"/>
  <c r="D697" i="37"/>
  <c r="B698" i="37"/>
  <c r="C698" i="37"/>
  <c r="D698" i="37"/>
  <c r="B699" i="37"/>
  <c r="C699" i="37"/>
  <c r="D699" i="37"/>
  <c r="B700" i="37"/>
  <c r="G700" i="37" s="1"/>
  <c r="C700" i="37"/>
  <c r="D700" i="37"/>
  <c r="B701" i="37"/>
  <c r="C701" i="37"/>
  <c r="D701" i="37"/>
  <c r="B702" i="37"/>
  <c r="C702" i="37"/>
  <c r="D702" i="37"/>
  <c r="B703" i="37"/>
  <c r="C703" i="37"/>
  <c r="D703" i="37"/>
  <c r="B704" i="37"/>
  <c r="G704" i="37" s="1"/>
  <c r="C704" i="37"/>
  <c r="D704" i="37"/>
  <c r="B705" i="37"/>
  <c r="C705" i="37"/>
  <c r="D705" i="37"/>
  <c r="B706" i="37"/>
  <c r="C706" i="37"/>
  <c r="D706" i="37"/>
  <c r="B707" i="37"/>
  <c r="C707" i="37"/>
  <c r="D707" i="37"/>
  <c r="B708" i="37"/>
  <c r="G708" i="37" s="1"/>
  <c r="C708" i="37"/>
  <c r="D708" i="37"/>
  <c r="B709" i="37"/>
  <c r="C709" i="37"/>
  <c r="D709" i="37"/>
  <c r="B710" i="37"/>
  <c r="C710" i="37"/>
  <c r="D710" i="37"/>
  <c r="B711" i="37"/>
  <c r="C711" i="37"/>
  <c r="D711" i="37"/>
  <c r="B712" i="37"/>
  <c r="G712" i="37" s="1"/>
  <c r="C712" i="37"/>
  <c r="D712" i="37"/>
  <c r="B713" i="37"/>
  <c r="C713" i="37"/>
  <c r="D713" i="37"/>
  <c r="B714" i="37"/>
  <c r="C714" i="37"/>
  <c r="D714" i="37"/>
  <c r="B715" i="37"/>
  <c r="C715" i="37"/>
  <c r="D715" i="37"/>
  <c r="B716" i="37"/>
  <c r="G716" i="37" s="1"/>
  <c r="C716" i="37"/>
  <c r="D716" i="37"/>
  <c r="B717" i="37"/>
  <c r="C717" i="37"/>
  <c r="D717" i="37"/>
  <c r="B718" i="37"/>
  <c r="C718" i="37"/>
  <c r="D718" i="37"/>
  <c r="B719" i="37"/>
  <c r="C719" i="37"/>
  <c r="D719" i="37"/>
  <c r="B720" i="37"/>
  <c r="G720" i="37" s="1"/>
  <c r="C720" i="37"/>
  <c r="D720" i="37"/>
  <c r="B721" i="37"/>
  <c r="C721" i="37"/>
  <c r="D721" i="37"/>
  <c r="B722" i="37"/>
  <c r="C722" i="37"/>
  <c r="D722" i="37"/>
  <c r="B723" i="37"/>
  <c r="C723" i="37"/>
  <c r="D723" i="37"/>
  <c r="B724" i="37"/>
  <c r="G724" i="37" s="1"/>
  <c r="C724" i="37"/>
  <c r="D724" i="37"/>
  <c r="B725" i="37"/>
  <c r="C725" i="37"/>
  <c r="D725" i="37"/>
  <c r="B726" i="37"/>
  <c r="C726" i="37"/>
  <c r="D726" i="37"/>
  <c r="B727" i="37"/>
  <c r="C727" i="37"/>
  <c r="D727" i="37"/>
  <c r="B728" i="37"/>
  <c r="G728" i="37" s="1"/>
  <c r="C728" i="37"/>
  <c r="D728" i="37"/>
  <c r="B729" i="37"/>
  <c r="C729" i="37"/>
  <c r="D729" i="37"/>
  <c r="B730" i="37"/>
  <c r="C730" i="37"/>
  <c r="D730" i="37"/>
  <c r="B731" i="37"/>
  <c r="C731" i="37"/>
  <c r="D731" i="37"/>
  <c r="B732" i="37"/>
  <c r="G732" i="37" s="1"/>
  <c r="C732" i="37"/>
  <c r="D732" i="37"/>
  <c r="B733" i="37"/>
  <c r="C733" i="37"/>
  <c r="D733" i="37"/>
  <c r="B734" i="37"/>
  <c r="C734" i="37"/>
  <c r="D734" i="37"/>
  <c r="B735" i="37"/>
  <c r="C735" i="37"/>
  <c r="D735" i="37"/>
  <c r="B736" i="37"/>
  <c r="G736" i="37" s="1"/>
  <c r="C736" i="37"/>
  <c r="D736" i="37"/>
  <c r="B737" i="37"/>
  <c r="C737" i="37"/>
  <c r="D737" i="37"/>
  <c r="B738" i="37"/>
  <c r="C738" i="37"/>
  <c r="D738" i="37"/>
  <c r="B739" i="37"/>
  <c r="C739" i="37"/>
  <c r="D739" i="37"/>
  <c r="B740" i="37"/>
  <c r="G740" i="37" s="1"/>
  <c r="C740" i="37"/>
  <c r="D740" i="37"/>
  <c r="B741" i="37"/>
  <c r="C741" i="37"/>
  <c r="D741" i="37"/>
  <c r="B742" i="37"/>
  <c r="C742" i="37"/>
  <c r="D742" i="37"/>
  <c r="B743" i="37"/>
  <c r="C743" i="37"/>
  <c r="D743" i="37"/>
  <c r="B744" i="37"/>
  <c r="G744" i="37" s="1"/>
  <c r="C744" i="37"/>
  <c r="D744" i="37"/>
  <c r="B745" i="37"/>
  <c r="C745" i="37"/>
  <c r="D745" i="37"/>
  <c r="B746" i="37"/>
  <c r="C746" i="37"/>
  <c r="D746" i="37"/>
  <c r="B747" i="37"/>
  <c r="C747" i="37"/>
  <c r="D747" i="37"/>
  <c r="B748" i="37"/>
  <c r="G748" i="37" s="1"/>
  <c r="C748" i="37"/>
  <c r="D748" i="37"/>
  <c r="B749" i="37"/>
  <c r="C749" i="37"/>
  <c r="D749" i="37"/>
  <c r="B750" i="37"/>
  <c r="C750" i="37"/>
  <c r="D750" i="37"/>
  <c r="B751" i="37"/>
  <c r="C751" i="37"/>
  <c r="D751" i="37"/>
  <c r="B752" i="37"/>
  <c r="G752" i="37" s="1"/>
  <c r="C752" i="37"/>
  <c r="D752" i="37"/>
  <c r="B753" i="37"/>
  <c r="C753" i="37"/>
  <c r="D753" i="37"/>
  <c r="B754" i="37"/>
  <c r="C754" i="37"/>
  <c r="D754" i="37"/>
  <c r="B755" i="37"/>
  <c r="C755" i="37"/>
  <c r="D755" i="37"/>
  <c r="B756" i="37"/>
  <c r="G756" i="37" s="1"/>
  <c r="C756" i="37"/>
  <c r="D756" i="37"/>
  <c r="B757" i="37"/>
  <c r="C757" i="37"/>
  <c r="D757" i="37"/>
  <c r="B758" i="37"/>
  <c r="C758" i="37"/>
  <c r="D758" i="37"/>
  <c r="B759" i="37"/>
  <c r="C759" i="37"/>
  <c r="D759" i="37"/>
  <c r="B760" i="37"/>
  <c r="G760" i="37" s="1"/>
  <c r="C760" i="37"/>
  <c r="D760" i="37"/>
  <c r="B761" i="37"/>
  <c r="C761" i="37"/>
  <c r="D761" i="37"/>
  <c r="B762" i="37"/>
  <c r="C762" i="37"/>
  <c r="D762" i="37"/>
  <c r="B763" i="37"/>
  <c r="C763" i="37"/>
  <c r="D763" i="37"/>
  <c r="B764" i="37"/>
  <c r="G764" i="37" s="1"/>
  <c r="C764" i="37"/>
  <c r="D764" i="37"/>
  <c r="B765" i="37"/>
  <c r="C765" i="37"/>
  <c r="D765" i="37"/>
  <c r="B766" i="37"/>
  <c r="C766" i="37"/>
  <c r="D766" i="37"/>
  <c r="B767" i="37"/>
  <c r="C767" i="37"/>
  <c r="D767" i="37"/>
  <c r="B768" i="37"/>
  <c r="G768" i="37" s="1"/>
  <c r="C768" i="37"/>
  <c r="D768" i="37"/>
  <c r="B769" i="37"/>
  <c r="C769" i="37"/>
  <c r="D769" i="37"/>
  <c r="B770" i="37"/>
  <c r="C770" i="37"/>
  <c r="D770" i="37"/>
  <c r="B771" i="37"/>
  <c r="C771" i="37"/>
  <c r="D771" i="37"/>
  <c r="B772" i="37"/>
  <c r="G772" i="37" s="1"/>
  <c r="C772" i="37"/>
  <c r="D772" i="37"/>
  <c r="B773" i="37"/>
  <c r="C773" i="37"/>
  <c r="D773" i="37"/>
  <c r="B774" i="37"/>
  <c r="C774" i="37"/>
  <c r="D774" i="37"/>
  <c r="B775" i="37"/>
  <c r="C775" i="37"/>
  <c r="D775" i="37"/>
  <c r="B776" i="37"/>
  <c r="G776" i="37" s="1"/>
  <c r="C776" i="37"/>
  <c r="D776" i="37"/>
  <c r="B777" i="37"/>
  <c r="C777" i="37"/>
  <c r="D777" i="37"/>
  <c r="B778" i="37"/>
  <c r="C778" i="37"/>
  <c r="D778" i="37"/>
  <c r="B779" i="37"/>
  <c r="C779" i="37"/>
  <c r="D779" i="37"/>
  <c r="B780" i="37"/>
  <c r="G780" i="37" s="1"/>
  <c r="C780" i="37"/>
  <c r="D780" i="37"/>
  <c r="B781" i="37"/>
  <c r="C781" i="37"/>
  <c r="D781" i="37"/>
  <c r="B782" i="37"/>
  <c r="C782" i="37"/>
  <c r="D782" i="37"/>
  <c r="B783" i="37"/>
  <c r="C783" i="37"/>
  <c r="D783" i="37"/>
  <c r="B784" i="37"/>
  <c r="G784" i="37" s="1"/>
  <c r="C784" i="37"/>
  <c r="D784" i="37"/>
  <c r="B785" i="37"/>
  <c r="C785" i="37"/>
  <c r="D785" i="37"/>
  <c r="B786" i="37"/>
  <c r="C786" i="37"/>
  <c r="D786" i="37"/>
  <c r="B787" i="37"/>
  <c r="G787" i="37" s="1"/>
  <c r="C787" i="37"/>
  <c r="D787" i="37"/>
  <c r="B788" i="37"/>
  <c r="G788" i="37" s="1"/>
  <c r="C788" i="37"/>
  <c r="D788" i="37"/>
  <c r="B789" i="37"/>
  <c r="C789" i="37"/>
  <c r="D789" i="37"/>
  <c r="B790" i="37"/>
  <c r="C790" i="37"/>
  <c r="D790" i="37"/>
  <c r="B791" i="37"/>
  <c r="G791" i="37" s="1"/>
  <c r="C791" i="37"/>
  <c r="D791" i="37"/>
  <c r="B792" i="37"/>
  <c r="G792" i="37" s="1"/>
  <c r="C792" i="37"/>
  <c r="D792" i="37"/>
  <c r="B793" i="37"/>
  <c r="C793" i="37"/>
  <c r="D793" i="37"/>
  <c r="B794" i="37"/>
  <c r="C794" i="37"/>
  <c r="D794" i="37"/>
  <c r="B795" i="37"/>
  <c r="G795" i="37" s="1"/>
  <c r="C795" i="37"/>
  <c r="D795" i="37"/>
  <c r="B796" i="37"/>
  <c r="G796" i="37" s="1"/>
  <c r="C796" i="37"/>
  <c r="D796" i="37"/>
  <c r="B797" i="37"/>
  <c r="C797" i="37"/>
  <c r="D797" i="37"/>
  <c r="B798" i="37"/>
  <c r="C798" i="37"/>
  <c r="D798" i="37"/>
  <c r="B799" i="37"/>
  <c r="C799" i="37"/>
  <c r="D799" i="37"/>
  <c r="B800" i="37"/>
  <c r="G800" i="37" s="1"/>
  <c r="C800" i="37"/>
  <c r="D800" i="37"/>
  <c r="B801" i="37"/>
  <c r="C801" i="37"/>
  <c r="D801" i="37"/>
  <c r="B802" i="37"/>
  <c r="C802" i="37"/>
  <c r="D802" i="37"/>
  <c r="B803" i="37"/>
  <c r="C803" i="37"/>
  <c r="D803" i="37"/>
  <c r="B804" i="37"/>
  <c r="G804" i="37" s="1"/>
  <c r="C804" i="37"/>
  <c r="D804" i="37"/>
  <c r="B805" i="37"/>
  <c r="C805" i="37"/>
  <c r="D805" i="37"/>
  <c r="B806" i="37"/>
  <c r="C806" i="37"/>
  <c r="D806" i="37"/>
  <c r="B807" i="37"/>
  <c r="C807" i="37"/>
  <c r="D807" i="37"/>
  <c r="B808" i="37"/>
  <c r="G808" i="37" s="1"/>
  <c r="C808" i="37"/>
  <c r="D808" i="37"/>
  <c r="B809" i="37"/>
  <c r="C809" i="37"/>
  <c r="D809" i="37"/>
  <c r="B810" i="37"/>
  <c r="C810" i="37"/>
  <c r="D810" i="37"/>
  <c r="B811" i="37"/>
  <c r="C811" i="37"/>
  <c r="D811" i="37"/>
  <c r="B812" i="37"/>
  <c r="G812" i="37" s="1"/>
  <c r="C812" i="37"/>
  <c r="D812" i="37"/>
  <c r="B813" i="37"/>
  <c r="C813" i="37"/>
  <c r="D813" i="37"/>
  <c r="B814" i="37"/>
  <c r="C814" i="37"/>
  <c r="D814" i="37"/>
  <c r="B815" i="37"/>
  <c r="C815" i="37"/>
  <c r="D815" i="37"/>
  <c r="B816" i="37"/>
  <c r="G816" i="37" s="1"/>
  <c r="C816" i="37"/>
  <c r="D816" i="37"/>
  <c r="B817" i="37"/>
  <c r="C817" i="37"/>
  <c r="D817" i="37"/>
  <c r="B818" i="37"/>
  <c r="C818" i="37"/>
  <c r="D818" i="37"/>
  <c r="B819" i="37"/>
  <c r="C819" i="37"/>
  <c r="D819" i="37"/>
  <c r="B820" i="37"/>
  <c r="G820" i="37" s="1"/>
  <c r="C820" i="37"/>
  <c r="D820" i="37"/>
  <c r="B821" i="37"/>
  <c r="C821" i="37"/>
  <c r="D821" i="37"/>
  <c r="B822" i="37"/>
  <c r="C822" i="37"/>
  <c r="D822" i="37"/>
  <c r="B823" i="37"/>
  <c r="C823" i="37"/>
  <c r="D823" i="37"/>
  <c r="B824" i="37"/>
  <c r="G824" i="37" s="1"/>
  <c r="C824" i="37"/>
  <c r="D824" i="37"/>
  <c r="B825" i="37"/>
  <c r="C825" i="37"/>
  <c r="D825" i="37"/>
  <c r="B826" i="37"/>
  <c r="C826" i="37"/>
  <c r="D826" i="37"/>
  <c r="B827" i="37"/>
  <c r="C827" i="37"/>
  <c r="D827" i="37"/>
  <c r="B828" i="37"/>
  <c r="G828" i="37" s="1"/>
  <c r="C828" i="37"/>
  <c r="D828" i="37"/>
  <c r="B829" i="37"/>
  <c r="C829" i="37"/>
  <c r="D829" i="37"/>
  <c r="B830" i="37"/>
  <c r="C830" i="37"/>
  <c r="D830" i="37"/>
  <c r="B831" i="37"/>
  <c r="C831" i="37"/>
  <c r="D831" i="37"/>
  <c r="B832" i="37"/>
  <c r="G832" i="37" s="1"/>
  <c r="C832" i="37"/>
  <c r="D832" i="37"/>
  <c r="B833" i="37"/>
  <c r="C833" i="37"/>
  <c r="D833" i="37"/>
  <c r="B834" i="37"/>
  <c r="C834" i="37"/>
  <c r="D834" i="37"/>
  <c r="B835" i="37"/>
  <c r="C835" i="37"/>
  <c r="D835" i="37"/>
  <c r="B836" i="37"/>
  <c r="G836" i="37" s="1"/>
  <c r="C836" i="37"/>
  <c r="D836" i="37"/>
  <c r="B837" i="37"/>
  <c r="C837" i="37"/>
  <c r="D837" i="37"/>
  <c r="B838" i="37"/>
  <c r="C838" i="37"/>
  <c r="D838" i="37"/>
  <c r="B839" i="37"/>
  <c r="C839" i="37"/>
  <c r="D839" i="37"/>
  <c r="B840" i="37"/>
  <c r="G840" i="37" s="1"/>
  <c r="C840" i="37"/>
  <c r="D840" i="37"/>
  <c r="B841" i="37"/>
  <c r="C841" i="37"/>
  <c r="D841" i="37"/>
  <c r="B842" i="37"/>
  <c r="C842" i="37"/>
  <c r="D842" i="37"/>
  <c r="B843" i="37"/>
  <c r="C843" i="37"/>
  <c r="D843" i="37"/>
  <c r="B844" i="37"/>
  <c r="G844" i="37" s="1"/>
  <c r="C844" i="37"/>
  <c r="D844" i="37"/>
  <c r="B845" i="37"/>
  <c r="C845" i="37"/>
  <c r="D845" i="37"/>
  <c r="B846" i="37"/>
  <c r="C846" i="37"/>
  <c r="D846" i="37"/>
  <c r="B847" i="37"/>
  <c r="C847" i="37"/>
  <c r="D847" i="37"/>
  <c r="B848" i="37"/>
  <c r="G848" i="37" s="1"/>
  <c r="C848" i="37"/>
  <c r="D848" i="37"/>
  <c r="B849" i="37"/>
  <c r="C849" i="37"/>
  <c r="D849" i="37"/>
  <c r="B850" i="37"/>
  <c r="C850" i="37"/>
  <c r="D850" i="37"/>
  <c r="B851" i="37"/>
  <c r="C851" i="37"/>
  <c r="D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G986" i="37" s="1"/>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H997" i="37" s="1"/>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G1024" i="37" s="1"/>
  <c r="C1024" i="37"/>
  <c r="D1024" i="37"/>
  <c r="B1025" i="37"/>
  <c r="C1025" i="37"/>
  <c r="D1025" i="37"/>
  <c r="B1026" i="37"/>
  <c r="C1026" i="37"/>
  <c r="D1026" i="37"/>
  <c r="G1026" i="37" s="1"/>
  <c r="B1027" i="37"/>
  <c r="B1028" i="37"/>
  <c r="C1028" i="37"/>
  <c r="D1028" i="37"/>
  <c r="B1029" i="37"/>
  <c r="C1029" i="37"/>
  <c r="D1029" i="37"/>
  <c r="G1029" i="37" s="1"/>
  <c r="B1030" i="37"/>
  <c r="C1030" i="37"/>
  <c r="D1030" i="37"/>
  <c r="B1031" i="37"/>
  <c r="C1031" i="37"/>
  <c r="D1031" i="37"/>
  <c r="B1032" i="37"/>
  <c r="C1032" i="37"/>
  <c r="D1032" i="37"/>
  <c r="B1033" i="37"/>
  <c r="C1033" i="37"/>
  <c r="D1033" i="37"/>
  <c r="G1033" i="37" s="1"/>
  <c r="B1034" i="37"/>
  <c r="B1035" i="37"/>
  <c r="C1035" i="37"/>
  <c r="D1035" i="37"/>
  <c r="B1036" i="37"/>
  <c r="C1036" i="37"/>
  <c r="D1036" i="37"/>
  <c r="B1037" i="37"/>
  <c r="C1037" i="37"/>
  <c r="D1037" i="37"/>
  <c r="B1038" i="37"/>
  <c r="C1038" i="37"/>
  <c r="G1038" i="37" s="1"/>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G1079" i="37" s="1"/>
  <c r="B1080" i="37"/>
  <c r="C1080" i="37"/>
  <c r="D1080" i="37"/>
  <c r="B1081" i="37"/>
  <c r="C1081" i="37"/>
  <c r="D1081" i="37"/>
  <c r="B1082" i="37"/>
  <c r="C1082" i="37"/>
  <c r="D1082" i="37"/>
  <c r="B1083" i="37"/>
  <c r="C1083" i="37"/>
  <c r="D1083" i="37"/>
  <c r="G1083" i="37" s="1"/>
  <c r="B1084" i="37"/>
  <c r="C1084" i="37"/>
  <c r="D1084" i="37"/>
  <c r="B1085" i="37"/>
  <c r="C1085" i="37"/>
  <c r="D1085" i="37"/>
  <c r="B1086" i="37"/>
  <c r="C1086" i="37"/>
  <c r="D1086" i="37"/>
  <c r="B1087" i="37"/>
  <c r="C1087" i="37"/>
  <c r="D1087" i="37"/>
  <c r="G1087" i="37" s="1"/>
  <c r="B1088" i="37"/>
  <c r="B1089" i="37"/>
  <c r="B1090" i="37"/>
  <c r="C1090" i="37"/>
  <c r="D1090" i="37"/>
  <c r="B1091" i="37"/>
  <c r="C1091" i="37"/>
  <c r="D1091" i="37"/>
  <c r="B1092" i="37"/>
  <c r="G1092" i="37" s="1"/>
  <c r="C1092" i="37"/>
  <c r="D1092" i="37"/>
  <c r="B1093" i="37"/>
  <c r="G1093" i="37" s="1"/>
  <c r="C1093" i="37"/>
  <c r="D1093" i="37"/>
  <c r="B1094" i="37"/>
  <c r="C1094" i="37"/>
  <c r="D1094" i="37"/>
  <c r="B1095" i="37"/>
  <c r="C1095" i="37"/>
  <c r="D1095" i="37"/>
  <c r="B1096" i="37"/>
  <c r="B1097" i="37"/>
  <c r="C1097" i="37"/>
  <c r="D1097" i="37"/>
  <c r="G1097" i="37" s="1"/>
  <c r="B1098" i="37"/>
  <c r="C1098" i="37"/>
  <c r="D1098" i="37"/>
  <c r="G1098" i="37" s="1"/>
  <c r="B1099" i="37"/>
  <c r="C1099" i="37"/>
  <c r="D1099" i="37"/>
  <c r="G1099" i="37" s="1"/>
  <c r="B1100" i="37"/>
  <c r="C1100" i="37"/>
  <c r="D1100" i="37"/>
  <c r="G1100" i="37" s="1"/>
  <c r="B1101" i="37"/>
  <c r="C1101" i="37"/>
  <c r="D1101" i="37"/>
  <c r="G1101" i="37" s="1"/>
  <c r="B1102" i="37"/>
  <c r="C1102" i="37"/>
  <c r="D1102" i="37"/>
  <c r="G1102" i="37" s="1"/>
  <c r="B1103" i="37"/>
  <c r="C1103" i="37"/>
  <c r="D1103" i="37"/>
  <c r="G1103" i="37" s="1"/>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G1114" i="37" s="1"/>
  <c r="B1115" i="37"/>
  <c r="C1115" i="37"/>
  <c r="D1115" i="37"/>
  <c r="B1116" i="37"/>
  <c r="B1117" i="37"/>
  <c r="G1117" i="37" s="1"/>
  <c r="C1117" i="37"/>
  <c r="D1117" i="37"/>
  <c r="B1118" i="37"/>
  <c r="G1118" i="37" s="1"/>
  <c r="C1118" i="37"/>
  <c r="D1118" i="37"/>
  <c r="B1119" i="37"/>
  <c r="B1120" i="37"/>
  <c r="G1120" i="37" s="1"/>
  <c r="C1120" i="37"/>
  <c r="D1120" i="37"/>
  <c r="B1121" i="37"/>
  <c r="C1121" i="37"/>
  <c r="D1121" i="37"/>
  <c r="B1122" i="37"/>
  <c r="C1122" i="37"/>
  <c r="D1122" i="37"/>
  <c r="B1123" i="37"/>
  <c r="G1123" i="37" s="1"/>
  <c r="C1123" i="37"/>
  <c r="D1123" i="37"/>
  <c r="B1124" i="37"/>
  <c r="G1124" i="37" s="1"/>
  <c r="C1124" i="37"/>
  <c r="D1124" i="37"/>
  <c r="B1125" i="37"/>
  <c r="C1125" i="37"/>
  <c r="D1125" i="37"/>
  <c r="B1126" i="37"/>
  <c r="C1126" i="37"/>
  <c r="D1126" i="37"/>
  <c r="B1127" i="37"/>
  <c r="G1127" i="37" s="1"/>
  <c r="C1127" i="37"/>
  <c r="D1127" i="37"/>
  <c r="B1128" i="37"/>
  <c r="C1128" i="37"/>
  <c r="H1128" i="37" s="1"/>
  <c r="D1128" i="37"/>
  <c r="B1129" i="37"/>
  <c r="C1129" i="37"/>
  <c r="G1129" i="37" s="1"/>
  <c r="D1129" i="37"/>
  <c r="B1130" i="37"/>
  <c r="C1130" i="37"/>
  <c r="D1130" i="37"/>
  <c r="B1131" i="37"/>
  <c r="C1131" i="37"/>
  <c r="D1131" i="37"/>
  <c r="B1132" i="37"/>
  <c r="C1132" i="37"/>
  <c r="D1132" i="37"/>
  <c r="B1133" i="37"/>
  <c r="C1133" i="37"/>
  <c r="G1133" i="37" s="1"/>
  <c r="D1133" i="37"/>
  <c r="B1134" i="37"/>
  <c r="B1135" i="37"/>
  <c r="C1135" i="37"/>
  <c r="D1135" i="37"/>
  <c r="B1136" i="37"/>
  <c r="C1136" i="37"/>
  <c r="D1136" i="37"/>
  <c r="B1137" i="37"/>
  <c r="C1137" i="37"/>
  <c r="D1137" i="37"/>
  <c r="B1138" i="37"/>
  <c r="B1139" i="37"/>
  <c r="B1140" i="37"/>
  <c r="B1141" i="37"/>
  <c r="C1141" i="37"/>
  <c r="D1141" i="37"/>
  <c r="B1142" i="37"/>
  <c r="C1142" i="37"/>
  <c r="D1142" i="37"/>
  <c r="H1142" i="37" s="1"/>
  <c r="B1143" i="37"/>
  <c r="B1144" i="37"/>
  <c r="C1144" i="37"/>
  <c r="D1144" i="37"/>
  <c r="G1144" i="37" s="1"/>
  <c r="B1145" i="37"/>
  <c r="C1145" i="37"/>
  <c r="D1145" i="37"/>
  <c r="G1145" i="37" s="1"/>
  <c r="B1146" i="37"/>
  <c r="C1146" i="37"/>
  <c r="D1146" i="37"/>
  <c r="G1146" i="37" s="1"/>
  <c r="B1147" i="37"/>
  <c r="C1147" i="37"/>
  <c r="D1147" i="37"/>
  <c r="G1147" i="37" s="1"/>
  <c r="B1148" i="37"/>
  <c r="C1148" i="37"/>
  <c r="D1148" i="37"/>
  <c r="G1148" i="37" s="1"/>
  <c r="B1149" i="37"/>
  <c r="C1149" i="37"/>
  <c r="D1149" i="37"/>
  <c r="G1149" i="37" s="1"/>
  <c r="B1150" i="37"/>
  <c r="C1150" i="37"/>
  <c r="D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H1195" i="37" s="1"/>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D1207" i="37"/>
  <c r="B1208" i="37"/>
  <c r="B1209" i="37"/>
  <c r="G1209" i="37" s="1"/>
  <c r="C1209" i="37"/>
  <c r="D1209" i="37"/>
  <c r="B1210" i="37"/>
  <c r="C1210" i="37"/>
  <c r="D1210" i="37"/>
  <c r="B1211" i="37"/>
  <c r="C1211" i="37"/>
  <c r="D1211" i="37"/>
  <c r="B1212" i="37"/>
  <c r="B1213" i="37"/>
  <c r="C1213" i="37"/>
  <c r="D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H1222" i="37" s="1"/>
  <c r="B1223" i="37"/>
  <c r="C1223" i="37"/>
  <c r="D1223" i="37"/>
  <c r="B1224" i="37"/>
  <c r="C1224" i="37"/>
  <c r="H1224" i="37" s="1"/>
  <c r="D1224" i="37"/>
  <c r="B1225" i="37"/>
  <c r="C1225" i="37"/>
  <c r="G1225" i="37" s="1"/>
  <c r="D1225" i="37"/>
  <c r="B1226" i="37"/>
  <c r="C1226" i="37"/>
  <c r="D1226" i="37"/>
  <c r="H1226" i="37" s="1"/>
  <c r="B1227" i="37"/>
  <c r="C1227" i="37"/>
  <c r="D1227" i="37"/>
  <c r="B1228" i="37"/>
  <c r="C1228" i="37"/>
  <c r="D1228" i="37"/>
  <c r="B1229" i="37"/>
  <c r="C1229" i="37"/>
  <c r="G1229" i="37" s="1"/>
  <c r="D1229" i="37"/>
  <c r="B1230" i="37"/>
  <c r="C1230" i="37"/>
  <c r="D1230" i="37"/>
  <c r="H1230" i="37" s="1"/>
  <c r="B1231" i="37"/>
  <c r="C1231" i="37"/>
  <c r="D1231" i="37"/>
  <c r="B1232" i="37"/>
  <c r="C1232" i="37"/>
  <c r="D1232" i="37"/>
  <c r="B1233" i="37"/>
  <c r="C1233" i="37"/>
  <c r="G1233" i="37" s="1"/>
  <c r="D1233" i="37"/>
  <c r="B1234" i="37"/>
  <c r="C1234" i="37"/>
  <c r="D1234" i="37"/>
  <c r="H1234" i="37" s="1"/>
  <c r="B1235" i="37"/>
  <c r="C1235" i="37"/>
  <c r="D1235" i="37"/>
  <c r="B1236" i="37"/>
  <c r="C1236" i="37"/>
  <c r="D1236" i="37"/>
  <c r="B1237" i="37"/>
  <c r="C1237" i="37"/>
  <c r="G1237" i="37" s="1"/>
  <c r="D1237" i="37"/>
  <c r="B1238" i="37"/>
  <c r="C1238" i="37"/>
  <c r="D1238" i="37"/>
  <c r="H1238" i="37" s="1"/>
  <c r="B1239" i="37"/>
  <c r="C1239" i="37"/>
  <c r="D1239" i="37"/>
  <c r="B1240" i="37"/>
  <c r="C1240" i="37"/>
  <c r="D1240" i="37"/>
  <c r="B1241" i="37"/>
  <c r="C1241" i="37"/>
  <c r="G1241" i="37" s="1"/>
  <c r="D1241" i="37"/>
  <c r="B1242" i="37"/>
  <c r="C1242" i="37"/>
  <c r="D1242" i="37"/>
  <c r="H1242" i="37" s="1"/>
  <c r="B1243" i="37"/>
  <c r="C1243" i="37"/>
  <c r="D1243" i="37"/>
  <c r="B1244" i="37"/>
  <c r="C1244" i="37"/>
  <c r="D1244" i="37"/>
  <c r="B1245" i="37"/>
  <c r="C1245" i="37"/>
  <c r="G1245" i="37" s="1"/>
  <c r="D1245" i="37"/>
  <c r="B1246" i="37"/>
  <c r="C1246" i="37"/>
  <c r="D1246" i="37"/>
  <c r="H1246" i="37" s="1"/>
  <c r="B1247" i="37"/>
  <c r="C1247" i="37"/>
  <c r="D1247" i="37"/>
  <c r="B1248" i="37"/>
  <c r="C1248" i="37"/>
  <c r="D1248" i="37"/>
  <c r="B1249" i="37"/>
  <c r="C1249" i="37"/>
  <c r="G1249" i="37" s="1"/>
  <c r="D1249" i="37"/>
  <c r="B1250" i="37"/>
  <c r="C1250" i="37"/>
  <c r="D1250" i="37"/>
  <c r="H1250" i="37" s="1"/>
  <c r="B1251" i="37"/>
  <c r="C1251" i="37"/>
  <c r="D1251" i="37"/>
  <c r="H1251" i="37" s="1"/>
  <c r="B1252" i="37"/>
  <c r="C1252" i="37"/>
  <c r="D1252" i="37"/>
  <c r="B1253" i="37"/>
  <c r="C1253" i="37"/>
  <c r="G1253" i="37" s="1"/>
  <c r="D1253" i="37"/>
  <c r="B1254" i="37"/>
  <c r="C1254" i="37"/>
  <c r="D1254" i="37"/>
  <c r="H1254" i="37" s="1"/>
  <c r="B1255" i="37"/>
  <c r="C1255" i="37"/>
  <c r="D1255" i="37"/>
  <c r="B1256" i="37"/>
  <c r="C1256" i="37"/>
  <c r="D1256" i="37"/>
  <c r="B1257" i="37"/>
  <c r="C1257" i="37"/>
  <c r="G1257" i="37" s="1"/>
  <c r="D1257" i="37"/>
  <c r="B1258" i="37"/>
  <c r="C1258" i="37"/>
  <c r="D1258" i="37"/>
  <c r="H1258" i="37" s="1"/>
  <c r="B1259" i="37"/>
  <c r="C1259" i="37"/>
  <c r="D1259" i="37"/>
  <c r="B1260" i="37"/>
  <c r="C1260" i="37"/>
  <c r="D1260" i="37"/>
  <c r="B1261" i="37"/>
  <c r="C1261" i="37"/>
  <c r="G1261" i="37" s="1"/>
  <c r="D1261" i="37"/>
  <c r="B1262" i="37"/>
  <c r="C1262" i="37"/>
  <c r="D1262" i="37"/>
  <c r="H1262" i="37" s="1"/>
  <c r="B1263" i="37"/>
  <c r="C1263" i="37"/>
  <c r="D1263" i="37"/>
  <c r="B1264" i="37"/>
  <c r="C1264" i="37"/>
  <c r="D1264" i="37"/>
  <c r="B1265" i="37"/>
  <c r="C1265" i="37"/>
  <c r="G1265" i="37" s="1"/>
  <c r="D1265" i="37"/>
  <c r="B1266" i="37"/>
  <c r="C1266" i="37"/>
  <c r="D1266" i="37"/>
  <c r="H1266" i="37" s="1"/>
  <c r="B1267" i="37"/>
  <c r="C1267" i="37"/>
  <c r="D1267" i="37"/>
  <c r="B1268" i="37"/>
  <c r="C1268" i="37"/>
  <c r="D1268" i="37"/>
  <c r="B1269" i="37"/>
  <c r="C1269" i="37"/>
  <c r="G1269" i="37" s="1"/>
  <c r="D1269" i="37"/>
  <c r="B1270" i="37"/>
  <c r="C1270" i="37"/>
  <c r="D1270" i="37"/>
  <c r="H1270" i="37" s="1"/>
  <c r="B1271" i="37"/>
  <c r="C1271" i="37"/>
  <c r="D1271" i="37"/>
  <c r="B1272" i="37"/>
  <c r="C1272" i="37"/>
  <c r="D1272" i="37"/>
  <c r="B1273" i="37"/>
  <c r="C1273" i="37"/>
  <c r="G1273" i="37" s="1"/>
  <c r="D1273" i="37"/>
  <c r="B1274" i="37"/>
  <c r="C1274" i="37"/>
  <c r="D1274" i="37"/>
  <c r="H1274" i="37" s="1"/>
  <c r="B1275" i="37"/>
  <c r="C1275" i="37"/>
  <c r="D1275" i="37"/>
  <c r="B1276" i="37"/>
  <c r="C1276" i="37"/>
  <c r="D1276" i="37"/>
  <c r="B1277" i="37"/>
  <c r="C1277" i="37"/>
  <c r="G1277" i="37" s="1"/>
  <c r="D1277" i="37"/>
  <c r="B1278" i="37"/>
  <c r="C1278" i="37"/>
  <c r="D1278" i="37"/>
  <c r="H1278" i="37" s="1"/>
  <c r="B1279" i="37"/>
  <c r="C1279" i="37"/>
  <c r="D1279" i="37"/>
  <c r="B1280" i="37"/>
  <c r="C1280" i="37"/>
  <c r="D1280" i="37"/>
  <c r="B1281" i="37"/>
  <c r="C1281" i="37"/>
  <c r="G1281" i="37" s="1"/>
  <c r="D1281" i="37"/>
  <c r="B1282" i="37"/>
  <c r="C1282" i="37"/>
  <c r="D1282" i="37"/>
  <c r="H1282" i="37" s="1"/>
  <c r="B1283" i="37"/>
  <c r="C1283" i="37"/>
  <c r="D1283" i="37"/>
  <c r="B1284" i="37"/>
  <c r="C1284" i="37"/>
  <c r="D1284" i="37"/>
  <c r="B1285" i="37"/>
  <c r="C1285" i="37"/>
  <c r="D1285" i="37"/>
  <c r="B1286" i="37"/>
  <c r="C1286" i="37"/>
  <c r="D1286" i="37"/>
  <c r="H1286" i="37" s="1"/>
  <c r="B1287" i="37"/>
  <c r="B1288" i="37"/>
  <c r="B1289" i="37"/>
  <c r="C1289" i="37"/>
  <c r="H1289" i="37" s="1"/>
  <c r="D1289" i="37"/>
  <c r="B1290" i="37"/>
  <c r="C1290" i="37"/>
  <c r="D1290" i="37"/>
  <c r="B1291" i="37"/>
  <c r="G1291" i="37" s="1"/>
  <c r="C1291" i="37"/>
  <c r="D1291" i="37"/>
  <c r="B1292" i="37"/>
  <c r="B1293" i="37"/>
  <c r="C1293" i="37"/>
  <c r="D1293" i="37"/>
  <c r="B1294" i="37"/>
  <c r="G1294" i="37" s="1"/>
  <c r="C1294" i="37"/>
  <c r="D1294" i="37"/>
  <c r="B1295" i="37"/>
  <c r="B1296" i="37"/>
  <c r="C1296" i="37"/>
  <c r="D1296" i="37"/>
  <c r="B1297" i="37"/>
  <c r="C1297" i="37"/>
  <c r="D1297" i="37"/>
  <c r="B1298" i="37"/>
  <c r="C1298" i="37"/>
  <c r="D1298" i="37"/>
  <c r="H1298" i="37" s="1"/>
  <c r="B1299" i="37"/>
  <c r="C1299" i="37"/>
  <c r="D1299" i="37"/>
  <c r="B1300" i="37"/>
  <c r="C1300" i="37"/>
  <c r="D1300" i="37"/>
  <c r="B1301" i="37"/>
  <c r="C1301" i="37"/>
  <c r="D1301" i="37"/>
  <c r="B1302" i="37"/>
  <c r="C1302" i="37"/>
  <c r="D1302" i="37"/>
  <c r="H1302" i="37" s="1"/>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H1311" i="37" s="1"/>
  <c r="B1312" i="37"/>
  <c r="G1312" i="37" s="1"/>
  <c r="C1312" i="37"/>
  <c r="D1312" i="37"/>
  <c r="B1313" i="37"/>
  <c r="G1313" i="37" s="1"/>
  <c r="C1313" i="37"/>
  <c r="D1313" i="37"/>
  <c r="B1314" i="37"/>
  <c r="C1314" i="37"/>
  <c r="H1314" i="37" s="1"/>
  <c r="D1314" i="37"/>
  <c r="B1315" i="37"/>
  <c r="C1315" i="37"/>
  <c r="D1315" i="37"/>
  <c r="H1315" i="37" s="1"/>
  <c r="B1316" i="37"/>
  <c r="G1316" i="37" s="1"/>
  <c r="C1316" i="37"/>
  <c r="D1316" i="37"/>
  <c r="B1317" i="37"/>
  <c r="B1318" i="37"/>
  <c r="B1319" i="37"/>
  <c r="C1319" i="37"/>
  <c r="D1319" i="37"/>
  <c r="H1319" i="37" s="1"/>
  <c r="B1320" i="37"/>
  <c r="C1320" i="37"/>
  <c r="D1320" i="37"/>
  <c r="B1321" i="37"/>
  <c r="B1322" i="37"/>
  <c r="C1322" i="37"/>
  <c r="D1322" i="37"/>
  <c r="G1322" i="37"/>
  <c r="B1323" i="37"/>
  <c r="C1323" i="37"/>
  <c r="D1323" i="37"/>
  <c r="G1323" i="37"/>
  <c r="B1324" i="37"/>
  <c r="C1324" i="37"/>
  <c r="D1324" i="37"/>
  <c r="G1324" i="37"/>
  <c r="B1325" i="37"/>
  <c r="B1326" i="37"/>
  <c r="C1326" i="37"/>
  <c r="D1326" i="37"/>
  <c r="H1326" i="37" s="1"/>
  <c r="B1327" i="37"/>
  <c r="G1327" i="37" s="1"/>
  <c r="C1327" i="37"/>
  <c r="D1327" i="37"/>
  <c r="B1328" i="37"/>
  <c r="G1328" i="37" s="1"/>
  <c r="C1328" i="37"/>
  <c r="H1328" i="37" s="1"/>
  <c r="D1328" i="37"/>
  <c r="B1329" i="37"/>
  <c r="C1329" i="37"/>
  <c r="D1329" i="37"/>
  <c r="B1330" i="37"/>
  <c r="C1330" i="37"/>
  <c r="D1330" i="37"/>
  <c r="H1330" i="37" s="1"/>
  <c r="B1331" i="37"/>
  <c r="G1331" i="37" s="1"/>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D1341" i="37"/>
  <c r="B1342" i="37"/>
  <c r="C1342" i="37"/>
  <c r="D1342" i="37"/>
  <c r="B1343" i="37"/>
  <c r="B1344" i="37"/>
  <c r="C1344" i="37"/>
  <c r="D1344" i="37"/>
  <c r="G1344" i="37" s="1"/>
  <c r="B1345" i="37"/>
  <c r="C1345" i="37"/>
  <c r="D1345" i="37"/>
  <c r="B1346" i="37"/>
  <c r="C1346" i="37"/>
  <c r="D1346" i="37"/>
  <c r="B1347" i="37"/>
  <c r="C1347" i="37"/>
  <c r="D1347" i="37"/>
  <c r="B1348" i="37"/>
  <c r="B1349" i="37"/>
  <c r="C1349" i="37"/>
  <c r="H1349" i="37" s="1"/>
  <c r="D1349" i="37"/>
  <c r="B1350" i="37"/>
  <c r="C1350" i="37"/>
  <c r="D1350" i="37"/>
  <c r="H1350" i="37" s="1"/>
  <c r="B1351" i="37"/>
  <c r="C1351" i="37"/>
  <c r="H1351" i="37" s="1"/>
  <c r="D1351" i="37"/>
  <c r="B1352" i="37"/>
  <c r="C1352" i="37"/>
  <c r="D1352" i="37"/>
  <c r="B1353" i="37"/>
  <c r="C1353" i="37"/>
  <c r="H1353" i="37" s="1"/>
  <c r="D1353" i="37"/>
  <c r="B1354" i="37"/>
  <c r="C1354" i="37"/>
  <c r="D1354" i="37"/>
  <c r="B1355" i="37"/>
  <c r="C1355" i="37"/>
  <c r="H1355" i="37" s="1"/>
  <c r="D1355" i="37"/>
  <c r="B1356" i="37"/>
  <c r="C1356" i="37"/>
  <c r="D1356" i="37"/>
  <c r="B1357" i="37"/>
  <c r="B1358" i="37"/>
  <c r="G1358" i="37" s="1"/>
  <c r="C1358" i="37"/>
  <c r="D1358" i="37"/>
  <c r="B1359" i="37"/>
  <c r="C1359" i="37"/>
  <c r="H1359" i="37" s="1"/>
  <c r="D1359" i="37"/>
  <c r="B1360" i="37"/>
  <c r="C1360" i="37"/>
  <c r="D1360" i="37"/>
  <c r="H1360" i="37" s="1"/>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D1369" i="37"/>
  <c r="B1370" i="37"/>
  <c r="C1370" i="37"/>
  <c r="D1370" i="37"/>
  <c r="B1371" i="37"/>
  <c r="B1372" i="37"/>
  <c r="B1373" i="37"/>
  <c r="C1373" i="37"/>
  <c r="H1373" i="37" s="1"/>
  <c r="D1373" i="37"/>
  <c r="B1374" i="37"/>
  <c r="C1374" i="37"/>
  <c r="D1374" i="37"/>
  <c r="H1374" i="37" s="1"/>
  <c r="B1375" i="37"/>
  <c r="C1375" i="37"/>
  <c r="D1375" i="37"/>
  <c r="B1376" i="37"/>
  <c r="B1377" i="37"/>
  <c r="C1377" i="37"/>
  <c r="D1377" i="37"/>
  <c r="B1378" i="37"/>
  <c r="G1378" i="37" s="1"/>
  <c r="C1378" i="37"/>
  <c r="D1378" i="37"/>
  <c r="B1379" i="37"/>
  <c r="C1379" i="37"/>
  <c r="D1379" i="37"/>
  <c r="B1380" i="37"/>
  <c r="C1380" i="37"/>
  <c r="D1380" i="37"/>
  <c r="H1380" i="37" s="1"/>
  <c r="B1381" i="37"/>
  <c r="B1382" i="37"/>
  <c r="G1382" i="37" s="1"/>
  <c r="C1382" i="37"/>
  <c r="D1382" i="37"/>
  <c r="H1382" i="37" s="1"/>
  <c r="B1383" i="37"/>
  <c r="G1383" i="37" s="1"/>
  <c r="C1383" i="37"/>
  <c r="D1383" i="37"/>
  <c r="H1383" i="37" s="1"/>
  <c r="B1384" i="37"/>
  <c r="G1384" i="37" s="1"/>
  <c r="C1384" i="37"/>
  <c r="D1384" i="37"/>
  <c r="B1385" i="37"/>
  <c r="G1385" i="37" s="1"/>
  <c r="C1385" i="37"/>
  <c r="D1385" i="37"/>
  <c r="H1385" i="37" s="1"/>
  <c r="B1386" i="37"/>
  <c r="G1386" i="37" s="1"/>
  <c r="C1386" i="37"/>
  <c r="D1386" i="37"/>
  <c r="H1386" i="37" s="1"/>
  <c r="B1387" i="37"/>
  <c r="G1387" i="37" s="1"/>
  <c r="C1387" i="37"/>
  <c r="D1387" i="37"/>
  <c r="H1387" i="37" s="1"/>
  <c r="B1388" i="37"/>
  <c r="G1388" i="37" s="1"/>
  <c r="C1388" i="37"/>
  <c r="D1388" i="37"/>
  <c r="B1389" i="37"/>
  <c r="B1390" i="37"/>
  <c r="C1390" i="37"/>
  <c r="H1390" i="37" s="1"/>
  <c r="D1390" i="37"/>
  <c r="B1391" i="37"/>
  <c r="C1391" i="37"/>
  <c r="D1391" i="37"/>
  <c r="B1392" i="37"/>
  <c r="C1392" i="37"/>
  <c r="H1392" i="37" s="1"/>
  <c r="D1392" i="37"/>
  <c r="B1393" i="37"/>
  <c r="C1393" i="37"/>
  <c r="D1393" i="37"/>
  <c r="B1394" i="37"/>
  <c r="C1394" i="37"/>
  <c r="H1394" i="37" s="1"/>
  <c r="D1394" i="37"/>
  <c r="B1395" i="37"/>
  <c r="C1395" i="37"/>
  <c r="D1395" i="37"/>
  <c r="B1396" i="37"/>
  <c r="B1397" i="37"/>
  <c r="B1398" i="37"/>
  <c r="C1398" i="37"/>
  <c r="G1398" i="37" s="1"/>
  <c r="D1398" i="37"/>
  <c r="B1399" i="37"/>
  <c r="C1399" i="37"/>
  <c r="G1399" i="37" s="1"/>
  <c r="D1399" i="37"/>
  <c r="B1400" i="37"/>
  <c r="B1401" i="37"/>
  <c r="C1401" i="37"/>
  <c r="D1401" i="37"/>
  <c r="B1402" i="37"/>
  <c r="C1402" i="37"/>
  <c r="D1402" i="37"/>
  <c r="B1403" i="37"/>
  <c r="C1403" i="37"/>
  <c r="D1403" i="37"/>
  <c r="B1404" i="37"/>
  <c r="B1405" i="37"/>
  <c r="C1405" i="37"/>
  <c r="D1405" i="37"/>
  <c r="B1406" i="37"/>
  <c r="G1406" i="37" s="1"/>
  <c r="C1406" i="37"/>
  <c r="D1406" i="37"/>
  <c r="B1407" i="37"/>
  <c r="C1407" i="37"/>
  <c r="H1407" i="37" s="1"/>
  <c r="D1407" i="37"/>
  <c r="B1408" i="37"/>
  <c r="C1408" i="37"/>
  <c r="D1408" i="37"/>
  <c r="B1409" i="37"/>
  <c r="C1409" i="37"/>
  <c r="D1409" i="37"/>
  <c r="B1410" i="37"/>
  <c r="G1410" i="37" s="1"/>
  <c r="C1410" i="37"/>
  <c r="H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I1428" i="37" s="1"/>
  <c r="B1429" i="37"/>
  <c r="C1429" i="37"/>
  <c r="D1429" i="37"/>
  <c r="G1429" i="37"/>
  <c r="B1430" i="37"/>
  <c r="C1430" i="37"/>
  <c r="D1430" i="37"/>
  <c r="G1430" i="37"/>
  <c r="B1431" i="37"/>
  <c r="C1431" i="37"/>
  <c r="D1431" i="37"/>
  <c r="G1431" i="37"/>
  <c r="I1431" i="37" s="1"/>
  <c r="B1432" i="37"/>
  <c r="C1432" i="37"/>
  <c r="D1432" i="37"/>
  <c r="G1432" i="37"/>
  <c r="I1432" i="37" s="1"/>
  <c r="B1433" i="37"/>
  <c r="B1434" i="37"/>
  <c r="C1434" i="37"/>
  <c r="D1434" i="37"/>
  <c r="G1434" i="37" s="1"/>
  <c r="B1435" i="37"/>
  <c r="C1435" i="37"/>
  <c r="D1435" i="37"/>
  <c r="B1436" i="37"/>
  <c r="C1436" i="37"/>
  <c r="D1436" i="37"/>
  <c r="B1437" i="37"/>
  <c r="C1437" i="37"/>
  <c r="D1437" i="37"/>
  <c r="B1438" i="37"/>
  <c r="C1438" i="37"/>
  <c r="D1438" i="37"/>
  <c r="G1438" i="37" s="1"/>
  <c r="B1439" i="37"/>
  <c r="C1439" i="37"/>
  <c r="D1439" i="37"/>
  <c r="B1440" i="37"/>
  <c r="C1440" i="37"/>
  <c r="D1440" i="37"/>
  <c r="B1441" i="37"/>
  <c r="B1442" i="37"/>
  <c r="B1443" i="37"/>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G1468" i="37" s="1"/>
  <c r="C1468" i="37"/>
  <c r="B1469" i="37"/>
  <c r="B1470" i="37"/>
  <c r="C1470" i="37"/>
  <c r="B1471" i="37"/>
  <c r="B1472" i="37"/>
  <c r="C1472" i="37"/>
  <c r="H1472" i="37" s="1"/>
  <c r="B1473" i="37"/>
  <c r="G1473" i="37" s="1"/>
  <c r="C1473" i="37"/>
  <c r="B1474" i="37"/>
  <c r="C1474" i="37"/>
  <c r="B1475" i="37"/>
  <c r="C1475" i="37"/>
  <c r="B1476" i="37"/>
  <c r="C1476" i="37"/>
  <c r="H1476" i="37" s="1"/>
  <c r="B1477" i="37"/>
  <c r="G1477" i="37" s="1"/>
  <c r="C1477" i="37"/>
  <c r="B1478" i="37"/>
  <c r="C1478" i="37"/>
  <c r="B1479" i="37"/>
  <c r="C1479" i="37"/>
  <c r="H1479" i="37" s="1"/>
  <c r="B1480" i="37"/>
  <c r="B1481" i="37"/>
  <c r="G1481" i="37" s="1"/>
  <c r="C1481" i="37"/>
  <c r="H1481" i="37" s="1"/>
  <c r="B1482" i="37"/>
  <c r="C1482" i="37"/>
  <c r="B1483" i="37"/>
  <c r="C1483" i="37"/>
  <c r="H1483" i="37" s="1"/>
  <c r="B1484" i="37"/>
  <c r="C1484" i="37"/>
  <c r="H1484" i="37" s="1"/>
  <c r="B1485" i="37"/>
  <c r="C1485" i="37"/>
  <c r="G1485" i="37" s="1"/>
  <c r="B1486" i="37"/>
  <c r="B1487" i="37"/>
  <c r="C1487" i="37"/>
  <c r="H1487" i="37" s="1"/>
  <c r="B1488" i="37"/>
  <c r="B1489" i="37"/>
  <c r="C1489" i="37"/>
  <c r="B1490" i="37"/>
  <c r="C1490" i="37"/>
  <c r="G1490" i="37" s="1"/>
  <c r="B1491" i="37"/>
  <c r="C1491" i="37"/>
  <c r="H1491" i="37" s="1"/>
  <c r="B1492" i="37"/>
  <c r="C1492" i="37"/>
  <c r="H1492" i="37" s="1"/>
  <c r="B1493" i="37"/>
  <c r="C1493" i="37"/>
  <c r="H1493" i="37" s="1"/>
  <c r="B1494" i="37"/>
  <c r="C1494" i="37"/>
  <c r="G1494" i="37" s="1"/>
  <c r="B1495" i="37"/>
  <c r="C1495" i="37"/>
  <c r="H1495" i="37" s="1"/>
  <c r="B1496" i="37"/>
  <c r="C1496" i="37"/>
  <c r="H1496" i="37" s="1"/>
  <c r="B1497" i="37"/>
  <c r="B1498" i="37"/>
  <c r="C1498" i="37"/>
  <c r="B1499" i="37"/>
  <c r="G1499" i="37" s="1"/>
  <c r="C1499" i="37"/>
  <c r="B1500" i="37"/>
  <c r="C1500" i="37"/>
  <c r="H1500" i="37" s="1"/>
  <c r="B1501" i="37"/>
  <c r="G1501" i="37" s="1"/>
  <c r="C1501" i="37"/>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G1513" i="37" s="1"/>
  <c r="C1513" i="37"/>
  <c r="H1513" i="37" s="1"/>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B1528" i="37"/>
  <c r="C1528" i="37"/>
  <c r="H1528" i="37" s="1"/>
  <c r="B1529" i="37"/>
  <c r="C1529" i="37"/>
  <c r="G1529" i="37" s="1"/>
  <c r="B1530" i="37"/>
  <c r="C1530" i="37"/>
  <c r="B1531" i="37"/>
  <c r="B1532" i="37"/>
  <c r="C1532" i="37"/>
  <c r="H1532" i="37" s="1"/>
  <c r="B1533" i="37"/>
  <c r="C1533" i="37"/>
  <c r="H1533" i="37" s="1"/>
  <c r="B1534" i="37"/>
  <c r="C1534" i="37"/>
  <c r="B1535" i="37"/>
  <c r="C1535" i="37"/>
  <c r="H1535" i="37" s="1"/>
  <c r="B1536" i="37"/>
  <c r="B1537" i="37"/>
  <c r="C1537" i="37"/>
  <c r="G1537" i="37" s="1"/>
  <c r="B1538" i="37"/>
  <c r="C1538" i="37"/>
  <c r="B1539" i="37"/>
  <c r="C1539" i="37"/>
  <c r="H1539" i="37" s="1"/>
  <c r="B1540" i="37"/>
  <c r="G1540" i="37" s="1"/>
  <c r="C1540" i="37"/>
  <c r="H1540" i="37" s="1"/>
  <c r="B1541" i="37"/>
  <c r="B1542" i="37"/>
  <c r="C1542" i="37"/>
  <c r="B1543" i="37"/>
  <c r="C1543" i="37"/>
  <c r="H1543" i="37" s="1"/>
  <c r="B1544" i="37"/>
  <c r="C1544" i="37"/>
  <c r="H1544" i="37" s="1"/>
  <c r="B1545" i="37"/>
  <c r="C1545" i="37"/>
  <c r="G1545" i="37" s="1"/>
  <c r="B1546" i="37"/>
  <c r="B1547" i="37"/>
  <c r="C1547" i="37"/>
  <c r="B1548" i="37"/>
  <c r="C1548" i="37"/>
  <c r="H1548" i="37" s="1"/>
  <c r="B1549" i="37"/>
  <c r="C1549" i="37"/>
  <c r="G1549" i="37"/>
  <c r="B1550" i="37"/>
  <c r="C1550" i="37"/>
  <c r="B1551" i="37"/>
  <c r="B1552" i="37"/>
  <c r="C1552" i="37"/>
  <c r="H1552" i="37" s="1"/>
  <c r="B1553" i="37"/>
  <c r="C1553" i="37"/>
  <c r="H1553" i="37" s="1"/>
  <c r="G1553" i="37"/>
  <c r="B1554" i="37"/>
  <c r="C1554" i="37"/>
  <c r="B1555" i="37"/>
  <c r="C1555" i="37"/>
  <c r="H1555" i="37" s="1"/>
  <c r="B1556" i="37"/>
  <c r="G1556" i="37" s="1"/>
  <c r="C1556" i="37"/>
  <c r="H1556" i="37" s="1"/>
  <c r="B1557" i="37"/>
  <c r="B1558" i="37"/>
  <c r="C1558" i="37"/>
  <c r="B1559" i="37"/>
  <c r="C1559" i="37"/>
  <c r="B1560" i="37"/>
  <c r="C1560" i="37"/>
  <c r="H1560" i="37" s="1"/>
  <c r="B1561" i="37"/>
  <c r="C1561" i="37"/>
  <c r="Q3" i="3"/>
  <c r="H1559" i="37"/>
  <c r="H1549" i="37"/>
  <c r="H1547" i="37"/>
  <c r="H1545" i="37"/>
  <c r="H1537" i="37"/>
  <c r="H1529" i="37"/>
  <c r="H1527" i="37"/>
  <c r="H1525" i="37"/>
  <c r="H1517" i="37"/>
  <c r="H1501" i="37"/>
  <c r="H1499" i="37"/>
  <c r="H1485" i="37"/>
  <c r="H1477" i="37"/>
  <c r="H1475" i="37"/>
  <c r="H1473" i="37"/>
  <c r="H1467" i="37"/>
  <c r="H1444" i="37"/>
  <c r="H1443" i="37"/>
  <c r="H1438" i="37"/>
  <c r="H1432" i="37"/>
  <c r="H1431" i="37"/>
  <c r="H1430" i="37"/>
  <c r="H1429" i="37"/>
  <c r="H1428" i="37"/>
  <c r="H1427" i="37"/>
  <c r="H1422" i="37"/>
  <c r="H1421" i="37"/>
  <c r="H1420" i="37"/>
  <c r="H1419" i="37"/>
  <c r="H1418" i="37"/>
  <c r="H1417" i="37"/>
  <c r="H1416" i="37"/>
  <c r="H1415" i="37"/>
  <c r="H1414" i="37"/>
  <c r="H1413" i="37"/>
  <c r="H1409" i="37"/>
  <c r="H1406" i="37"/>
  <c r="H1405" i="37"/>
  <c r="H1401" i="37"/>
  <c r="H1388" i="37"/>
  <c r="H1384" i="37"/>
  <c r="H1379" i="37"/>
  <c r="H1377" i="37"/>
  <c r="H1375" i="37"/>
  <c r="H1367" i="37"/>
  <c r="H1361" i="37"/>
  <c r="H1358" i="37"/>
  <c r="H1354" i="37"/>
  <c r="H1345" i="37"/>
  <c r="H1339" i="37"/>
  <c r="H1334" i="37"/>
  <c r="H1333" i="37"/>
  <c r="H1331" i="37"/>
  <c r="H1329" i="37"/>
  <c r="H1327" i="37"/>
  <c r="H1324" i="37"/>
  <c r="H1323" i="37"/>
  <c r="H1322" i="37"/>
  <c r="H1320" i="37"/>
  <c r="H1316" i="37"/>
  <c r="H1313" i="37"/>
  <c r="H1312" i="37"/>
  <c r="H1309" i="37"/>
  <c r="H1308" i="37"/>
  <c r="H1307" i="37"/>
  <c r="H1306" i="37"/>
  <c r="H1305" i="37"/>
  <c r="H1303" i="37"/>
  <c r="H1300" i="37"/>
  <c r="H1299" i="37"/>
  <c r="H1296" i="37"/>
  <c r="H1294" i="37"/>
  <c r="H1293" i="37"/>
  <c r="H1291" i="37"/>
  <c r="H1290" i="37"/>
  <c r="H1284" i="37"/>
  <c r="H1283" i="37"/>
  <c r="H1280" i="37"/>
  <c r="H1279" i="37"/>
  <c r="H1276" i="37"/>
  <c r="H1275" i="37"/>
  <c r="H1272" i="37"/>
  <c r="H1271" i="37"/>
  <c r="H1268" i="37"/>
  <c r="H1267" i="37"/>
  <c r="H1264" i="37"/>
  <c r="H1263" i="37"/>
  <c r="H1260" i="37"/>
  <c r="H1259" i="37"/>
  <c r="H1256" i="37"/>
  <c r="H1255" i="37"/>
  <c r="H1252" i="37"/>
  <c r="H1248" i="37"/>
  <c r="H1247" i="37"/>
  <c r="H1244" i="37"/>
  <c r="H1243" i="37"/>
  <c r="H1240" i="37"/>
  <c r="H1239" i="37"/>
  <c r="H1236" i="37"/>
  <c r="H1235" i="37"/>
  <c r="H1232" i="37"/>
  <c r="H1231" i="37"/>
  <c r="H1228" i="37"/>
  <c r="H1227" i="37"/>
  <c r="H1223" i="37"/>
  <c r="H1218" i="37"/>
  <c r="H1217" i="37"/>
  <c r="H1216" i="37"/>
  <c r="H1215" i="37"/>
  <c r="H1214" i="37"/>
  <c r="H1211" i="37"/>
  <c r="H1210" i="37"/>
  <c r="H1209" i="37"/>
  <c r="H1207" i="37"/>
  <c r="H1206" i="37"/>
  <c r="H1203" i="37"/>
  <c r="H1198" i="37"/>
  <c r="H1194" i="37"/>
  <c r="H1193"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8" i="37"/>
  <c r="H1147" i="37"/>
  <c r="H1146" i="37"/>
  <c r="H1145" i="37"/>
  <c r="H1144" i="37"/>
  <c r="H1136" i="37"/>
  <c r="H1135" i="37"/>
  <c r="H1132" i="37"/>
  <c r="H1131" i="37"/>
  <c r="H1130"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0" i="37"/>
  <c r="H1009" i="37"/>
  <c r="H1008" i="37"/>
  <c r="H1004" i="37"/>
  <c r="H1003" i="37"/>
  <c r="H1002" i="37"/>
  <c r="H998" i="37"/>
  <c r="H995" i="37"/>
  <c r="H994" i="37"/>
  <c r="H993"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3" i="37"/>
  <c r="H692" i="37"/>
  <c r="H691"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0" i="37"/>
  <c r="H649" i="37"/>
  <c r="H648" i="37"/>
  <c r="H647" i="37"/>
  <c r="H645" i="37"/>
  <c r="H644" i="37"/>
  <c r="H643"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7" i="37"/>
  <c r="H183" i="37"/>
  <c r="H182" i="37"/>
  <c r="H180" i="37"/>
  <c r="H179" i="37"/>
  <c r="H178" i="37"/>
  <c r="H173" i="37"/>
  <c r="H169" i="37"/>
  <c r="H168" i="37"/>
  <c r="H166" i="37"/>
  <c r="H164" i="37"/>
  <c r="H163"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E28" i="3" s="1"/>
  <c r="B28" i="3" s="1"/>
  <c r="H28" i="3"/>
  <c r="G29" i="3"/>
  <c r="H29" i="3"/>
  <c r="G31" i="3"/>
  <c r="H31" i="3"/>
  <c r="G32" i="3"/>
  <c r="H32" i="3"/>
  <c r="G33" i="3"/>
  <c r="H33" i="3"/>
  <c r="G34" i="3"/>
  <c r="E34" i="3" s="1"/>
  <c r="B34" i="3" s="1"/>
  <c r="H34" i="3"/>
  <c r="G35" i="3"/>
  <c r="H35" i="3"/>
  <c r="G36" i="3"/>
  <c r="H36" i="3"/>
  <c r="G37" i="3"/>
  <c r="H37" i="3"/>
  <c r="G38" i="3"/>
  <c r="H38" i="3"/>
  <c r="G39" i="3"/>
  <c r="H39" i="3"/>
  <c r="G40" i="3"/>
  <c r="H40" i="3"/>
  <c r="G41" i="3"/>
  <c r="H41" i="3"/>
  <c r="G42" i="3"/>
  <c r="H42" i="3"/>
  <c r="E42" i="3" s="1"/>
  <c r="B42" i="3" s="1"/>
  <c r="G43" i="3"/>
  <c r="H43" i="3"/>
  <c r="G44" i="3"/>
  <c r="H44" i="3"/>
  <c r="G45" i="3"/>
  <c r="H45" i="3"/>
  <c r="G46" i="3"/>
  <c r="E46" i="3" s="1"/>
  <c r="B46" i="3" s="1"/>
  <c r="H46" i="3"/>
  <c r="G47" i="3"/>
  <c r="H47" i="3"/>
  <c r="G48" i="3"/>
  <c r="H48" i="3"/>
  <c r="G49" i="3"/>
  <c r="E49" i="3" s="1"/>
  <c r="B49" i="3" s="1"/>
  <c r="H49" i="3"/>
  <c r="G50" i="3"/>
  <c r="E50" i="3" s="1"/>
  <c r="B50" i="3" s="1"/>
  <c r="H50" i="3"/>
  <c r="G51" i="3"/>
  <c r="E51" i="3" s="1"/>
  <c r="H51" i="3"/>
  <c r="G52" i="3"/>
  <c r="H52" i="3"/>
  <c r="G53" i="3"/>
  <c r="E53" i="3" s="1"/>
  <c r="B53" i="3" s="1"/>
  <c r="H53" i="3"/>
  <c r="G54" i="3"/>
  <c r="E54" i="3" s="1"/>
  <c r="B54" i="3" s="1"/>
  <c r="H54" i="3"/>
  <c r="G55" i="3"/>
  <c r="H55" i="3"/>
  <c r="G56" i="3"/>
  <c r="H56" i="3"/>
  <c r="G57" i="3"/>
  <c r="H57" i="3"/>
  <c r="E57" i="3"/>
  <c r="B57" i="3" s="1"/>
  <c r="G58" i="3"/>
  <c r="H58" i="3"/>
  <c r="E58" i="3" s="1"/>
  <c r="B58" i="3" s="1"/>
  <c r="G59" i="3"/>
  <c r="E59" i="3" s="1"/>
  <c r="H59" i="3"/>
  <c r="G60" i="3"/>
  <c r="H60" i="3"/>
  <c r="G61" i="3"/>
  <c r="E61" i="3" s="1"/>
  <c r="B61" i="3" s="1"/>
  <c r="H61" i="3"/>
  <c r="G62" i="3"/>
  <c r="E62" i="3" s="1"/>
  <c r="B62" i="3" s="1"/>
  <c r="H62" i="3"/>
  <c r="G63" i="3"/>
  <c r="H63" i="3"/>
  <c r="G64" i="3"/>
  <c r="H64" i="3"/>
  <c r="G65" i="3"/>
  <c r="E65" i="3" s="1"/>
  <c r="B65" i="3" s="1"/>
  <c r="H65" i="3"/>
  <c r="G66" i="3"/>
  <c r="E66" i="3" s="1"/>
  <c r="B66" i="3" s="1"/>
  <c r="H66" i="3"/>
  <c r="G67" i="3"/>
  <c r="E67" i="3" s="1"/>
  <c r="H67" i="3"/>
  <c r="G68" i="3"/>
  <c r="H68" i="3"/>
  <c r="G69" i="3"/>
  <c r="E69" i="3" s="1"/>
  <c r="B69" i="3" s="1"/>
  <c r="H69" i="3"/>
  <c r="G70" i="3"/>
  <c r="E70" i="3" s="1"/>
  <c r="B70" i="3" s="1"/>
  <c r="H70" i="3"/>
  <c r="G71" i="3"/>
  <c r="H71" i="3"/>
  <c r="G72" i="3"/>
  <c r="H72" i="3"/>
  <c r="G73" i="3"/>
  <c r="H73" i="3"/>
  <c r="E73" i="3"/>
  <c r="B73" i="3" s="1"/>
  <c r="G74" i="3"/>
  <c r="H74" i="3"/>
  <c r="E74" i="3" s="1"/>
  <c r="B74" i="3" s="1"/>
  <c r="G75" i="3"/>
  <c r="E75" i="3" s="1"/>
  <c r="H75" i="3"/>
  <c r="G76" i="3"/>
  <c r="H76" i="3"/>
  <c r="G77" i="3"/>
  <c r="E77" i="3" s="1"/>
  <c r="B77" i="3" s="1"/>
  <c r="H77" i="3"/>
  <c r="G78" i="3"/>
  <c r="E78" i="3" s="1"/>
  <c r="B78" i="3" s="1"/>
  <c r="H78" i="3"/>
  <c r="G79" i="3"/>
  <c r="H79" i="3"/>
  <c r="G80" i="3"/>
  <c r="H80" i="3"/>
  <c r="G81" i="3"/>
  <c r="E81" i="3" s="1"/>
  <c r="B81" i="3" s="1"/>
  <c r="H81" i="3"/>
  <c r="G82" i="3"/>
  <c r="E82" i="3" s="1"/>
  <c r="B82" i="3" s="1"/>
  <c r="H82" i="3"/>
  <c r="G83" i="3"/>
  <c r="E83" i="3" s="1"/>
  <c r="H83" i="3"/>
  <c r="G84" i="3"/>
  <c r="H84" i="3"/>
  <c r="G85" i="3"/>
  <c r="E85" i="3" s="1"/>
  <c r="B85" i="3" s="1"/>
  <c r="H85" i="3"/>
  <c r="G86" i="3"/>
  <c r="E86" i="3" s="1"/>
  <c r="B86" i="3" s="1"/>
  <c r="H86" i="3"/>
  <c r="G87" i="3"/>
  <c r="H87" i="3"/>
  <c r="G88" i="3"/>
  <c r="E88" i="3" s="1"/>
  <c r="B88" i="3" s="1"/>
  <c r="H88" i="3"/>
  <c r="G89" i="3"/>
  <c r="H89" i="3"/>
  <c r="E89" i="3"/>
  <c r="B89" i="3" s="1"/>
  <c r="G90" i="3"/>
  <c r="H90" i="3"/>
  <c r="E90" i="3" s="1"/>
  <c r="B90" i="3" s="1"/>
  <c r="G91" i="3"/>
  <c r="E91" i="3" s="1"/>
  <c r="H91" i="3"/>
  <c r="G92" i="3"/>
  <c r="H92" i="3"/>
  <c r="G93" i="3"/>
  <c r="E93" i="3" s="1"/>
  <c r="B93" i="3" s="1"/>
  <c r="H93" i="3"/>
  <c r="G94" i="3"/>
  <c r="E94" i="3" s="1"/>
  <c r="B94" i="3" s="1"/>
  <c r="H94" i="3"/>
  <c r="G95" i="3"/>
  <c r="H95" i="3"/>
  <c r="G96" i="3"/>
  <c r="E96" i="3" s="1"/>
  <c r="H96" i="3"/>
  <c r="G97" i="3"/>
  <c r="E97" i="3" s="1"/>
  <c r="B97" i="3" s="1"/>
  <c r="H97" i="3"/>
  <c r="G98" i="3"/>
  <c r="E98" i="3" s="1"/>
  <c r="B98" i="3" s="1"/>
  <c r="H98" i="3"/>
  <c r="G99" i="3"/>
  <c r="E99" i="3" s="1"/>
  <c r="H99" i="3"/>
  <c r="G100" i="3"/>
  <c r="H100" i="3"/>
  <c r="G101" i="3"/>
  <c r="E101" i="3" s="1"/>
  <c r="B101" i="3" s="1"/>
  <c r="H101" i="3"/>
  <c r="G102" i="3"/>
  <c r="E102" i="3" s="1"/>
  <c r="B102" i="3" s="1"/>
  <c r="H102" i="3"/>
  <c r="G103" i="3"/>
  <c r="H103" i="3"/>
  <c r="G104" i="3"/>
  <c r="E104" i="3" s="1"/>
  <c r="H104" i="3"/>
  <c r="G105" i="3"/>
  <c r="H105" i="3"/>
  <c r="E105" i="3"/>
  <c r="B105" i="3" s="1"/>
  <c r="G106" i="3"/>
  <c r="H106" i="3"/>
  <c r="E106" i="3" s="1"/>
  <c r="B106" i="3" s="1"/>
  <c r="G107" i="3"/>
  <c r="E107" i="3" s="1"/>
  <c r="B107" i="3" s="1"/>
  <c r="H107" i="3"/>
  <c r="G108" i="3"/>
  <c r="H108" i="3"/>
  <c r="G109" i="3"/>
  <c r="E109" i="3" s="1"/>
  <c r="B109" i="3" s="1"/>
  <c r="H109" i="3"/>
  <c r="G110" i="3"/>
  <c r="E110" i="3" s="1"/>
  <c r="B110" i="3" s="1"/>
  <c r="H110" i="3"/>
  <c r="G111" i="3"/>
  <c r="H111" i="3"/>
  <c r="G112" i="3"/>
  <c r="E112" i="3" s="1"/>
  <c r="H112" i="3"/>
  <c r="G113" i="3"/>
  <c r="E113" i="3" s="1"/>
  <c r="B113" i="3" s="1"/>
  <c r="H113" i="3"/>
  <c r="G114" i="3"/>
  <c r="E114" i="3" s="1"/>
  <c r="B114" i="3" s="1"/>
  <c r="H114" i="3"/>
  <c r="G115" i="3"/>
  <c r="E115" i="3" s="1"/>
  <c r="B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s="1"/>
  <c r="B122" i="3" s="1"/>
  <c r="G123" i="3"/>
  <c r="E123" i="3" s="1"/>
  <c r="H123" i="3"/>
  <c r="G124" i="3"/>
  <c r="H124" i="3"/>
  <c r="G125" i="3"/>
  <c r="E125" i="3" s="1"/>
  <c r="B125" i="3" s="1"/>
  <c r="H125" i="3"/>
  <c r="G126" i="3"/>
  <c r="E126" i="3" s="1"/>
  <c r="B126" i="3" s="1"/>
  <c r="H126" i="3"/>
  <c r="G127" i="3"/>
  <c r="H127" i="3"/>
  <c r="G128" i="3"/>
  <c r="E128" i="3" s="1"/>
  <c r="H128" i="3"/>
  <c r="G129" i="3"/>
  <c r="E129" i="3" s="1"/>
  <c r="B129" i="3" s="1"/>
  <c r="H129" i="3"/>
  <c r="G130" i="3"/>
  <c r="E130" i="3" s="1"/>
  <c r="B130" i="3" s="1"/>
  <c r="H130" i="3"/>
  <c r="G131" i="3"/>
  <c r="E131" i="3" s="1"/>
  <c r="H131" i="3"/>
  <c r="G132" i="3"/>
  <c r="H132" i="3"/>
  <c r="G133" i="3"/>
  <c r="E133" i="3" s="1"/>
  <c r="B133" i="3" s="1"/>
  <c r="H133" i="3"/>
  <c r="G134" i="3"/>
  <c r="E134" i="3" s="1"/>
  <c r="B134" i="3" s="1"/>
  <c r="H134" i="3"/>
  <c r="G135" i="3"/>
  <c r="H135" i="3"/>
  <c r="G136" i="3"/>
  <c r="E136" i="3" s="1"/>
  <c r="B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H144" i="3"/>
  <c r="G145" i="3"/>
  <c r="E145" i="3" s="1"/>
  <c r="B145" i="3" s="1"/>
  <c r="H145" i="3"/>
  <c r="G146" i="3"/>
  <c r="E146" i="3" s="1"/>
  <c r="B146" i="3" s="1"/>
  <c r="H146" i="3"/>
  <c r="G147" i="3"/>
  <c r="H147" i="3"/>
  <c r="G148" i="3"/>
  <c r="H148" i="3"/>
  <c r="G149" i="3"/>
  <c r="E149" i="3" s="1"/>
  <c r="B149" i="3" s="1"/>
  <c r="H149" i="3"/>
  <c r="G150" i="3"/>
  <c r="E150" i="3" s="1"/>
  <c r="B150" i="3" s="1"/>
  <c r="H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B164" i="3" s="1"/>
  <c r="G166" i="3"/>
  <c r="E166" i="3" s="1"/>
  <c r="B166" i="3" s="1"/>
  <c r="G212" i="3"/>
  <c r="H212" i="3"/>
  <c r="G260" i="3"/>
  <c r="H260" i="3"/>
  <c r="G263" i="3"/>
  <c r="H263" i="3"/>
  <c r="G264" i="3"/>
  <c r="H264" i="3"/>
  <c r="E264" i="3"/>
  <c r="B264" i="3" s="1"/>
  <c r="G265" i="3"/>
  <c r="E265" i="3" s="1"/>
  <c r="B265" i="3" s="1"/>
  <c r="H265" i="3"/>
  <c r="G268" i="3"/>
  <c r="E268" i="3" s="1"/>
  <c r="B268" i="3" s="1"/>
  <c r="H268" i="3"/>
  <c r="G269" i="3"/>
  <c r="E269" i="3" s="1"/>
  <c r="H269" i="3"/>
  <c r="G270" i="3"/>
  <c r="H270" i="3"/>
  <c r="G271" i="3"/>
  <c r="H271" i="3"/>
  <c r="G272" i="3"/>
  <c r="H272" i="3"/>
  <c r="G273" i="3"/>
  <c r="H273" i="3"/>
  <c r="E273" i="3"/>
  <c r="G274" i="3"/>
  <c r="E274" i="3" s="1"/>
  <c r="H274" i="3"/>
  <c r="G275" i="3"/>
  <c r="H275" i="3"/>
  <c r="G276" i="3"/>
  <c r="E276" i="3" s="1"/>
  <c r="B276" i="3" s="1"/>
  <c r="H276" i="3"/>
  <c r="G277" i="3"/>
  <c r="H277" i="3"/>
  <c r="G278" i="3"/>
  <c r="E278" i="3" s="1"/>
  <c r="G279" i="3"/>
  <c r="E279" i="3" s="1"/>
  <c r="B279" i="3" s="1"/>
  <c r="H279" i="3"/>
  <c r="G280" i="3"/>
  <c r="H280" i="3"/>
  <c r="G283" i="3"/>
  <c r="H283" i="3"/>
  <c r="E283" i="3"/>
  <c r="G285" i="3"/>
  <c r="E285" i="3" s="1"/>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F273" i="3"/>
  <c r="B273" i="3" s="1"/>
  <c r="F272" i="3"/>
  <c r="F271" i="3"/>
  <c r="F270" i="3"/>
  <c r="F269" i="3"/>
  <c r="F268" i="3"/>
  <c r="F267" i="3"/>
  <c r="F266" i="3"/>
  <c r="F265" i="3"/>
  <c r="F264" i="3"/>
  <c r="F263" i="3"/>
  <c r="F262" i="3"/>
  <c r="L260" i="3"/>
  <c r="F260" i="3" s="1"/>
  <c r="L258" i="3"/>
  <c r="F258" i="3" s="1"/>
  <c r="B258" i="3" s="1"/>
  <c r="M258" i="3"/>
  <c r="L257" i="3"/>
  <c r="M257" i="3"/>
  <c r="L256" i="3"/>
  <c r="F256" i="3" s="1"/>
  <c r="B256" i="3" s="1"/>
  <c r="M256" i="3"/>
  <c r="L255" i="3"/>
  <c r="M255" i="3"/>
  <c r="L254" i="3"/>
  <c r="F254" i="3" s="1"/>
  <c r="B254" i="3" s="1"/>
  <c r="M254" i="3"/>
  <c r="L253" i="3"/>
  <c r="M253" i="3"/>
  <c r="L252" i="3"/>
  <c r="M252" i="3"/>
  <c r="L251" i="3"/>
  <c r="M251" i="3"/>
  <c r="L250" i="3"/>
  <c r="F250" i="3" s="1"/>
  <c r="B250" i="3" s="1"/>
  <c r="M250" i="3"/>
  <c r="L249" i="3"/>
  <c r="M249" i="3"/>
  <c r="L248" i="3"/>
  <c r="F248" i="3" s="1"/>
  <c r="B248" i="3" s="1"/>
  <c r="M248" i="3"/>
  <c r="L247" i="3"/>
  <c r="M247" i="3"/>
  <c r="F247" i="3" s="1"/>
  <c r="B247" i="3" s="1"/>
  <c r="L246" i="3"/>
  <c r="F246" i="3" s="1"/>
  <c r="B246" i="3" s="1"/>
  <c r="M246" i="3"/>
  <c r="L245" i="3"/>
  <c r="F245" i="3" s="1"/>
  <c r="B245" i="3" s="1"/>
  <c r="M245" i="3"/>
  <c r="L244" i="3"/>
  <c r="M244" i="3"/>
  <c r="L243" i="3"/>
  <c r="F243" i="3" s="1"/>
  <c r="B243" i="3" s="1"/>
  <c r="M243" i="3"/>
  <c r="L242" i="3"/>
  <c r="F242" i="3" s="1"/>
  <c r="B242" i="3" s="1"/>
  <c r="M242" i="3"/>
  <c r="L241" i="3"/>
  <c r="M241" i="3"/>
  <c r="L240" i="3"/>
  <c r="F240" i="3" s="1"/>
  <c r="B240" i="3" s="1"/>
  <c r="M240" i="3"/>
  <c r="L239" i="3"/>
  <c r="M239" i="3"/>
  <c r="L238" i="3"/>
  <c r="M238" i="3"/>
  <c r="F238" i="3"/>
  <c r="B238" i="3" s="1"/>
  <c r="L237" i="3"/>
  <c r="F237" i="3" s="1"/>
  <c r="B237" i="3" s="1"/>
  <c r="M237" i="3"/>
  <c r="L236" i="3"/>
  <c r="M236" i="3"/>
  <c r="L235" i="3"/>
  <c r="F235" i="3" s="1"/>
  <c r="B235" i="3" s="1"/>
  <c r="M235" i="3"/>
  <c r="L234" i="3"/>
  <c r="M234" i="3"/>
  <c r="L233" i="3"/>
  <c r="M233" i="3"/>
  <c r="L232" i="3"/>
  <c r="M232" i="3"/>
  <c r="L231" i="3"/>
  <c r="M231" i="3"/>
  <c r="L230" i="3"/>
  <c r="M230" i="3"/>
  <c r="F230" i="3" s="1"/>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L222" i="3"/>
  <c r="F222" i="3" s="1"/>
  <c r="B222" i="3" s="1"/>
  <c r="M222" i="3"/>
  <c r="L221" i="3"/>
  <c r="M221" i="3"/>
  <c r="L220" i="3"/>
  <c r="M220" i="3"/>
  <c r="L219" i="3"/>
  <c r="M219" i="3"/>
  <c r="L218" i="3"/>
  <c r="F218" i="3" s="1"/>
  <c r="B218" i="3" s="1"/>
  <c r="M218" i="3"/>
  <c r="L217" i="3"/>
  <c r="M217" i="3"/>
  <c r="L216" i="3"/>
  <c r="F216" i="3" s="1"/>
  <c r="B216" i="3" s="1"/>
  <c r="M216" i="3"/>
  <c r="L215" i="3"/>
  <c r="M215" i="3"/>
  <c r="F215" i="3" s="1"/>
  <c r="B215" i="3" s="1"/>
  <c r="L214" i="3"/>
  <c r="F214" i="3" s="1"/>
  <c r="B214" i="3" s="1"/>
  <c r="M214" i="3"/>
  <c r="L213" i="3"/>
  <c r="F213" i="3" s="1"/>
  <c r="B213" i="3" s="1"/>
  <c r="M213" i="3"/>
  <c r="F212" i="3"/>
  <c r="L210" i="3"/>
  <c r="F210" i="3" s="1"/>
  <c r="B210" i="3" s="1"/>
  <c r="M210" i="3"/>
  <c r="L209" i="3"/>
  <c r="L208" i="3"/>
  <c r="L207" i="3"/>
  <c r="M207" i="3"/>
  <c r="L206" i="3"/>
  <c r="M206" i="3"/>
  <c r="L205" i="3"/>
  <c r="M205" i="3"/>
  <c r="L204" i="3"/>
  <c r="M204" i="3"/>
  <c r="L203" i="3"/>
  <c r="M203" i="3"/>
  <c r="L202" i="3"/>
  <c r="M202" i="3"/>
  <c r="L201" i="3"/>
  <c r="M201" i="3"/>
  <c r="L200" i="3"/>
  <c r="F200" i="3" s="1"/>
  <c r="B200" i="3" s="1"/>
  <c r="M200" i="3"/>
  <c r="L199" i="3"/>
  <c r="M199" i="3"/>
  <c r="B151" i="3"/>
  <c r="B143" i="3"/>
  <c r="B131" i="3"/>
  <c r="B128" i="3"/>
  <c r="B123" i="3"/>
  <c r="B120" i="3"/>
  <c r="B112" i="3"/>
  <c r="B104" i="3"/>
  <c r="B99" i="3"/>
  <c r="B96" i="3"/>
  <c r="B91" i="3"/>
  <c r="B83" i="3"/>
  <c r="B75" i="3"/>
  <c r="B67" i="3"/>
  <c r="B59" i="3"/>
  <c r="B51"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F421" i="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73" i="36"/>
  <c r="F97" i="36"/>
  <c r="F291" i="1" l="1"/>
  <c r="F476" i="1"/>
  <c r="F493" i="1"/>
  <c r="H41" i="37"/>
  <c r="D462" i="1"/>
  <c r="D399" i="1"/>
  <c r="C388" i="37" s="1"/>
  <c r="F51" i="27"/>
  <c r="D203" i="27"/>
  <c r="F221" i="27"/>
  <c r="E45" i="33"/>
  <c r="D1457" i="37" s="1"/>
  <c r="H1357" i="37"/>
  <c r="F204" i="3"/>
  <c r="B204" i="3" s="1"/>
  <c r="F208" i="3"/>
  <c r="B208" i="3" s="1"/>
  <c r="F219" i="3"/>
  <c r="B219" i="3" s="1"/>
  <c r="F221" i="3"/>
  <c r="B221" i="3" s="1"/>
  <c r="F223" i="3"/>
  <c r="B223" i="3" s="1"/>
  <c r="F232" i="3"/>
  <c r="B232" i="3" s="1"/>
  <c r="F234" i="3"/>
  <c r="B234" i="3" s="1"/>
  <c r="F251" i="3"/>
  <c r="B251" i="3" s="1"/>
  <c r="F253" i="3"/>
  <c r="B253" i="3" s="1"/>
  <c r="F255" i="3"/>
  <c r="B255" i="3" s="1"/>
  <c r="B283" i="3"/>
  <c r="E277" i="3"/>
  <c r="B277" i="3" s="1"/>
  <c r="E38" i="3"/>
  <c r="B38" i="3" s="1"/>
  <c r="H1337" i="37"/>
  <c r="G1560" i="37"/>
  <c r="G1552" i="37"/>
  <c r="G1548" i="37"/>
  <c r="G1544" i="37"/>
  <c r="G1533" i="37"/>
  <c r="G1512" i="37"/>
  <c r="G1493" i="37"/>
  <c r="H1408" i="37"/>
  <c r="H1395" i="37"/>
  <c r="H1391" i="37"/>
  <c r="G1379" i="37"/>
  <c r="G1345" i="37"/>
  <c r="G1213" i="37"/>
  <c r="G1210" i="37"/>
  <c r="G1135" i="37"/>
  <c r="G1125" i="37"/>
  <c r="G1121" i="37"/>
  <c r="G1115" i="37"/>
  <c r="G1094" i="37"/>
  <c r="G1090" i="37"/>
  <c r="G1084" i="37"/>
  <c r="G1080" i="37"/>
  <c r="G1054" i="37"/>
  <c r="G1046" i="37"/>
  <c r="G1042" i="37"/>
  <c r="G1035" i="37"/>
  <c r="G1030" i="37"/>
  <c r="G1002" i="37"/>
  <c r="G987" i="37"/>
  <c r="F77" i="1"/>
  <c r="F177" i="1"/>
  <c r="F405" i="1"/>
  <c r="F577" i="1"/>
  <c r="F590" i="1"/>
  <c r="E314" i="1"/>
  <c r="D303" i="37" s="1"/>
  <c r="E50" i="1"/>
  <c r="D40" i="37" s="1"/>
  <c r="E354" i="1"/>
  <c r="D343" i="37" s="1"/>
  <c r="D424" i="1"/>
  <c r="H195" i="37"/>
  <c r="F76" i="27"/>
  <c r="F140" i="27"/>
  <c r="F231" i="3"/>
  <c r="B231" i="3" s="1"/>
  <c r="B269" i="3"/>
  <c r="H1398" i="37"/>
  <c r="G1476" i="37"/>
  <c r="G1395" i="37"/>
  <c r="G1391" i="37"/>
  <c r="G1380" i="37"/>
  <c r="G1374" i="37"/>
  <c r="G1354" i="37"/>
  <c r="G1350" i="37"/>
  <c r="G1211" i="37"/>
  <c r="G1136" i="37"/>
  <c r="G1126" i="37"/>
  <c r="G1122" i="37"/>
  <c r="G1095" i="37"/>
  <c r="G1091" i="37"/>
  <c r="G1085" i="37"/>
  <c r="G1081" i="37"/>
  <c r="G1077" i="37"/>
  <c r="G1075" i="37"/>
  <c r="G1071" i="37"/>
  <c r="G1067" i="37"/>
  <c r="G1063" i="37"/>
  <c r="G1059" i="37"/>
  <c r="G1036" i="37"/>
  <c r="G1031" i="37"/>
  <c r="G1021" i="37"/>
  <c r="G1017" i="37"/>
  <c r="G1008" i="37"/>
  <c r="G1003" i="37"/>
  <c r="G988" i="37"/>
  <c r="D13" i="1"/>
  <c r="C3" i="37" s="1"/>
  <c r="F205" i="3"/>
  <c r="B205" i="3" s="1"/>
  <c r="F239" i="3"/>
  <c r="B239" i="3" s="1"/>
  <c r="F261" i="3"/>
  <c r="F288" i="3"/>
  <c r="F292" i="3"/>
  <c r="B285" i="3"/>
  <c r="E280" i="3"/>
  <c r="B280" i="3" s="1"/>
  <c r="B274" i="3"/>
  <c r="E272" i="3"/>
  <c r="B272" i="3" s="1"/>
  <c r="E37" i="3"/>
  <c r="B37" i="3" s="1"/>
  <c r="E33" i="3"/>
  <c r="B33" i="3" s="1"/>
  <c r="H1344" i="37"/>
  <c r="H1399" i="37"/>
  <c r="G1508" i="37"/>
  <c r="G1498" i="37"/>
  <c r="G1409" i="37"/>
  <c r="G1405" i="37"/>
  <c r="G1401" i="37"/>
  <c r="H1393" i="37"/>
  <c r="G1392" i="37"/>
  <c r="H1378" i="37"/>
  <c r="G1377" i="37"/>
  <c r="G1375" i="37"/>
  <c r="H1362" i="37"/>
  <c r="H1356" i="37"/>
  <c r="H1352" i="37"/>
  <c r="G1113" i="37"/>
  <c r="G1111" i="37"/>
  <c r="G1107" i="37"/>
  <c r="G1086" i="37"/>
  <c r="G1082" i="37"/>
  <c r="G1078" i="37"/>
  <c r="H1056" i="37"/>
  <c r="G1037" i="37"/>
  <c r="G1032" i="37"/>
  <c r="G1028" i="37"/>
  <c r="G1004" i="37"/>
  <c r="G989" i="37"/>
  <c r="G985" i="37"/>
  <c r="E532" i="1"/>
  <c r="D520" i="37" s="1"/>
  <c r="G541" i="37"/>
  <c r="I14" i="3"/>
  <c r="I1429" i="37"/>
  <c r="G849" i="37"/>
  <c r="G845" i="37"/>
  <c r="G841" i="37"/>
  <c r="G837" i="37"/>
  <c r="G833" i="37"/>
  <c r="G829" i="37"/>
  <c r="G825" i="37"/>
  <c r="G821" i="37"/>
  <c r="G817"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H698" i="37"/>
  <c r="G697" i="37"/>
  <c r="G693" i="37"/>
  <c r="G681" i="37"/>
  <c r="G677" i="37"/>
  <c r="G673" i="37"/>
  <c r="G669" i="37"/>
  <c r="G665" i="37"/>
  <c r="G661" i="37"/>
  <c r="G657" i="37"/>
  <c r="G653" i="37"/>
  <c r="G649" i="37"/>
  <c r="G645" i="37"/>
  <c r="G639" i="37"/>
  <c r="G610" i="37"/>
  <c r="G483" i="37"/>
  <c r="G453" i="37"/>
  <c r="G269" i="37"/>
  <c r="G252" i="37"/>
  <c r="G241" i="37"/>
  <c r="G234" i="37"/>
  <c r="G228" i="37"/>
  <c r="G218" i="37"/>
  <c r="G215" i="37"/>
  <c r="G211" i="37"/>
  <c r="G196" i="37"/>
  <c r="G192" i="37"/>
  <c r="G158" i="37"/>
  <c r="G146" i="37"/>
  <c r="G142" i="37"/>
  <c r="G134" i="37"/>
  <c r="G130" i="37"/>
  <c r="G119" i="37"/>
  <c r="G115" i="37"/>
  <c r="G73" i="37"/>
  <c r="G65" i="37"/>
  <c r="G62" i="37"/>
  <c r="G53"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50" i="37"/>
  <c r="G611" i="37"/>
  <c r="G605" i="37"/>
  <c r="G593" i="37"/>
  <c r="G579" i="37"/>
  <c r="G573" i="37"/>
  <c r="G552" i="37"/>
  <c r="G548" i="37"/>
  <c r="G538" i="37"/>
  <c r="G528" i="37"/>
  <c r="G512" i="37"/>
  <c r="G492" i="37"/>
  <c r="G488" i="37"/>
  <c r="G484" i="37"/>
  <c r="G462" i="37"/>
  <c r="G458" i="37"/>
  <c r="G442" i="37"/>
  <c r="G434" i="37"/>
  <c r="G424" i="37"/>
  <c r="G416" i="37"/>
  <c r="G396" i="37"/>
  <c r="G294" i="37"/>
  <c r="G264" i="37"/>
  <c r="G262" i="37"/>
  <c r="G253" i="37"/>
  <c r="G249" i="37"/>
  <c r="G224" i="37"/>
  <c r="G219" i="37"/>
  <c r="H190" i="37"/>
  <c r="H176" i="37"/>
  <c r="H174" i="37"/>
  <c r="H170" i="37"/>
  <c r="G164" i="37"/>
  <c r="H160" i="37"/>
  <c r="G783" i="37"/>
  <c r="G779" i="37"/>
  <c r="G775" i="37"/>
  <c r="G771" i="37"/>
  <c r="G767" i="37"/>
  <c r="G763" i="37"/>
  <c r="G759" i="37"/>
  <c r="G755" i="37"/>
  <c r="G751" i="37"/>
  <c r="G747" i="37"/>
  <c r="G743" i="37"/>
  <c r="G739" i="37"/>
  <c r="G735" i="37"/>
  <c r="G731" i="37"/>
  <c r="G727" i="37"/>
  <c r="G723" i="37"/>
  <c r="G719" i="37"/>
  <c r="G715" i="37"/>
  <c r="G711" i="37"/>
  <c r="G707" i="37"/>
  <c r="G703" i="37"/>
  <c r="G699" i="37"/>
  <c r="H689" i="37"/>
  <c r="G580" i="37"/>
  <c r="G574" i="37"/>
  <c r="G567" i="37"/>
  <c r="G539" i="37"/>
  <c r="G535" i="37"/>
  <c r="G508" i="37"/>
  <c r="G505" i="37"/>
  <c r="G501" i="37"/>
  <c r="G494" i="37"/>
  <c r="G489" i="37"/>
  <c r="G485" i="37"/>
  <c r="G473" i="37"/>
  <c r="G467" i="37"/>
  <c r="G459" i="37"/>
  <c r="G448" i="37"/>
  <c r="G430" i="37"/>
  <c r="G425" i="37"/>
  <c r="G417" i="37"/>
  <c r="G397" i="37"/>
  <c r="G295" i="37"/>
  <c r="G265" i="37"/>
  <c r="G113" i="37"/>
  <c r="G110" i="37"/>
  <c r="G102" i="37"/>
  <c r="G87" i="37"/>
  <c r="G71" i="37"/>
  <c r="G59" i="37"/>
  <c r="G51" i="37"/>
  <c r="G48" i="37"/>
  <c r="G44" i="37"/>
  <c r="G34" i="37"/>
  <c r="G32" i="37"/>
  <c r="G28" i="37"/>
  <c r="G15" i="37"/>
  <c r="G9" i="37"/>
  <c r="G5" i="37"/>
  <c r="G604" i="37"/>
  <c r="G592" i="37"/>
  <c r="G577" i="37"/>
  <c r="G570" i="37"/>
  <c r="G564" i="37"/>
  <c r="G551" i="37"/>
  <c r="G547" i="37"/>
  <c r="G543" i="37"/>
  <c r="G537" i="37"/>
  <c r="G527" i="37"/>
  <c r="G523" i="37"/>
  <c r="G511" i="37"/>
  <c r="G496" i="37"/>
  <c r="G491" i="37"/>
  <c r="G487" i="37"/>
  <c r="G479" i="37"/>
  <c r="G461" i="37"/>
  <c r="G455" i="37"/>
  <c r="G437" i="37"/>
  <c r="G432" i="37"/>
  <c r="G428" i="37"/>
  <c r="G423" i="37"/>
  <c r="G415" i="37"/>
  <c r="G401" i="37"/>
  <c r="G395" i="37"/>
  <c r="G393" i="37"/>
  <c r="G391" i="37"/>
  <c r="G387" i="37"/>
  <c r="G381" i="37"/>
  <c r="G379" i="37"/>
  <c r="G373" i="37"/>
  <c r="G367" i="37"/>
  <c r="G363" i="37"/>
  <c r="H360" i="37"/>
  <c r="G357" i="37"/>
  <c r="G353" i="37"/>
  <c r="G349" i="37"/>
  <c r="G347" i="37"/>
  <c r="G341" i="37"/>
  <c r="G339" i="37"/>
  <c r="G333" i="37"/>
  <c r="G325" i="37"/>
  <c r="G319" i="37"/>
  <c r="G317" i="37"/>
  <c r="G313" i="37"/>
  <c r="G307" i="37"/>
  <c r="G299" i="37"/>
  <c r="G288" i="37"/>
  <c r="H285" i="37"/>
  <c r="G270" i="37"/>
  <c r="G255" i="37"/>
  <c r="G250" i="37"/>
  <c r="G220" i="37"/>
  <c r="H188" i="37"/>
  <c r="H172" i="37"/>
  <c r="G153" i="37"/>
  <c r="G147" i="37"/>
  <c r="G143" i="37"/>
  <c r="G139" i="37"/>
  <c r="G135" i="37"/>
  <c r="G121" i="37"/>
  <c r="H117" i="37"/>
  <c r="G116" i="37"/>
  <c r="G74" i="37"/>
  <c r="G66" i="37"/>
  <c r="G54" i="37"/>
  <c r="H1137" i="37"/>
  <c r="H1213" i="37"/>
  <c r="G1495" i="37"/>
  <c r="G1491" i="37"/>
  <c r="F122" i="36"/>
  <c r="G1443" i="37"/>
  <c r="G1137" i="37"/>
  <c r="E263" i="3"/>
  <c r="B263" i="3" s="1"/>
  <c r="H1150" i="37"/>
  <c r="G1150" i="37"/>
  <c r="H1141" i="37"/>
  <c r="G1025" i="37"/>
  <c r="H1025" i="37"/>
  <c r="H1011" i="37"/>
  <c r="G1011" i="37"/>
  <c r="G1005" i="37"/>
  <c r="H1005" i="37"/>
  <c r="H999" i="37"/>
  <c r="H989" i="37"/>
  <c r="H1007" i="37"/>
  <c r="G1007" i="37"/>
  <c r="G1001" i="37"/>
  <c r="H1001" i="37"/>
  <c r="H991" i="37"/>
  <c r="H986" i="37"/>
  <c r="G980" i="37"/>
  <c r="G696" i="37"/>
  <c r="F209" i="3"/>
  <c r="B209" i="3" s="1"/>
  <c r="F206" i="3"/>
  <c r="B206" i="3" s="1"/>
  <c r="H690" i="37"/>
  <c r="E41" i="3"/>
  <c r="B41" i="3" s="1"/>
  <c r="G689" i="37"/>
  <c r="G685" i="37"/>
  <c r="H646" i="37"/>
  <c r="H641" i="37"/>
  <c r="H640" i="37"/>
  <c r="H362" i="37"/>
  <c r="H286" i="37"/>
  <c r="H184" i="37"/>
  <c r="G223" i="37"/>
  <c r="H224" i="37"/>
  <c r="H185" i="37"/>
  <c r="E45" i="3"/>
  <c r="B45" i="3" s="1"/>
  <c r="H181" i="37"/>
  <c r="E43" i="3"/>
  <c r="B43" i="3" s="1"/>
  <c r="H177" i="37"/>
  <c r="H171" i="37"/>
  <c r="G165" i="37"/>
  <c r="G163" i="37"/>
  <c r="G159" i="37"/>
  <c r="E141" i="1"/>
  <c r="D131" i="37" s="1"/>
  <c r="F122" i="1"/>
  <c r="G117" i="37"/>
  <c r="E35" i="3"/>
  <c r="B35" i="3" s="1"/>
  <c r="H64" i="37"/>
  <c r="E30" i="3"/>
  <c r="B30" i="3" s="1"/>
  <c r="E29" i="3"/>
  <c r="B29" i="3" s="1"/>
  <c r="F201" i="3"/>
  <c r="B201" i="3" s="1"/>
  <c r="F203" i="3"/>
  <c r="B203" i="3" s="1"/>
  <c r="G698" i="37"/>
  <c r="G692" i="37"/>
  <c r="G688" i="37"/>
  <c r="G660" i="37"/>
  <c r="G651" i="37"/>
  <c r="G646" i="37"/>
  <c r="E260" i="3"/>
  <c r="B260" i="3" s="1"/>
  <c r="G644" i="37"/>
  <c r="G638" i="37"/>
  <c r="F420" i="1"/>
  <c r="D647" i="1"/>
  <c r="C635" i="37" s="1"/>
  <c r="G191" i="37"/>
  <c r="F196" i="1"/>
  <c r="G188" i="37"/>
  <c r="G185" i="37"/>
  <c r="G182" i="37"/>
  <c r="G181" i="37"/>
  <c r="G178" i="37"/>
  <c r="G177" i="37"/>
  <c r="F185" i="1"/>
  <c r="G172" i="37"/>
  <c r="G168" i="37"/>
  <c r="G160" i="37"/>
  <c r="F167" i="1"/>
  <c r="F161" i="1"/>
  <c r="D160" i="1"/>
  <c r="G68" i="37"/>
  <c r="H65" i="37"/>
  <c r="F65" i="1"/>
  <c r="G56" i="37"/>
  <c r="C412" i="37"/>
  <c r="F424" i="1"/>
  <c r="H76" i="37"/>
  <c r="F469" i="1"/>
  <c r="F29" i="36"/>
  <c r="F129" i="36"/>
  <c r="F14" i="1"/>
  <c r="F43" i="1"/>
  <c r="F57" i="1"/>
  <c r="F148" i="1"/>
  <c r="F224" i="1"/>
  <c r="F283" i="1"/>
  <c r="F466" i="1"/>
  <c r="F505" i="1"/>
  <c r="F546" i="1"/>
  <c r="F635" i="1"/>
  <c r="H328" i="37"/>
  <c r="H304" i="37"/>
  <c r="D147" i="1"/>
  <c r="H19" i="37"/>
  <c r="D18" i="27"/>
  <c r="C983" i="37" s="1"/>
  <c r="F58" i="27"/>
  <c r="D75" i="27"/>
  <c r="C1040" i="37" s="1"/>
  <c r="D92" i="27"/>
  <c r="C1057" i="37" s="1"/>
  <c r="D139" i="27"/>
  <c r="C1104" i="37" s="1"/>
  <c r="D151" i="27"/>
  <c r="G282" i="3" s="1"/>
  <c r="F154" i="27"/>
  <c r="F188" i="27"/>
  <c r="F236" i="27"/>
  <c r="F247" i="27"/>
  <c r="D254" i="27"/>
  <c r="C1219" i="37" s="1"/>
  <c r="H1295" i="37"/>
  <c r="D13" i="30"/>
  <c r="C1469" i="37" s="1"/>
  <c r="H1469" i="37" s="1"/>
  <c r="L20" i="37"/>
  <c r="I7" i="3"/>
  <c r="G5" i="3"/>
  <c r="E5" i="3" s="1"/>
  <c r="B5" i="3" s="1"/>
  <c r="H1365" i="37"/>
  <c r="G1440" i="37"/>
  <c r="H1440" i="37"/>
  <c r="G1436" i="37"/>
  <c r="I1436" i="37" s="1"/>
  <c r="H1436" i="37"/>
  <c r="G1408" i="37"/>
  <c r="G1394" i="37"/>
  <c r="G1390" i="37"/>
  <c r="G1373" i="37"/>
  <c r="G1353" i="37"/>
  <c r="G1349" i="37"/>
  <c r="G179" i="3"/>
  <c r="E179" i="3" s="1"/>
  <c r="B179" i="3" s="1"/>
  <c r="H162" i="37"/>
  <c r="E92" i="27"/>
  <c r="D1058" i="37"/>
  <c r="E123" i="27"/>
  <c r="D1088" i="37" s="1"/>
  <c r="F195" i="27"/>
  <c r="F239" i="27"/>
  <c r="D13" i="33"/>
  <c r="C1425" i="37" s="1"/>
  <c r="D136" i="36"/>
  <c r="C1411" i="37" s="1"/>
  <c r="D30" i="30"/>
  <c r="C1486" i="37" s="1"/>
  <c r="H1486" i="37" s="1"/>
  <c r="K59" i="42"/>
  <c r="H1434" i="37"/>
  <c r="G1437" i="37"/>
  <c r="I1437" i="37" s="1"/>
  <c r="H1437" i="37"/>
  <c r="G1389" i="37"/>
  <c r="H1346" i="37"/>
  <c r="G1346" i="37"/>
  <c r="D204" i="1"/>
  <c r="C194" i="37" s="1"/>
  <c r="H1509" i="37"/>
  <c r="G1509" i="37"/>
  <c r="G1489" i="37"/>
  <c r="H1489" i="37"/>
  <c r="I1438" i="37"/>
  <c r="I1434" i="37"/>
  <c r="I1430" i="37"/>
  <c r="I1427" i="37"/>
  <c r="H1402" i="37"/>
  <c r="G1402" i="37"/>
  <c r="G1355" i="37"/>
  <c r="G1351" i="37"/>
  <c r="G1347" i="37"/>
  <c r="H1347" i="37"/>
  <c r="D116" i="1"/>
  <c r="C106" i="37" s="1"/>
  <c r="D85" i="1"/>
  <c r="C75" i="37" s="1"/>
  <c r="D583" i="1"/>
  <c r="C571" i="37" s="1"/>
  <c r="F46" i="1"/>
  <c r="F117" i="1"/>
  <c r="F249" i="1"/>
  <c r="F334" i="1"/>
  <c r="F430" i="1"/>
  <c r="F522" i="1"/>
  <c r="F553" i="1"/>
  <c r="F608" i="1"/>
  <c r="H273" i="37"/>
  <c r="E257" i="1"/>
  <c r="D247" i="37" s="1"/>
  <c r="D134" i="1"/>
  <c r="D518" i="1"/>
  <c r="C506" i="37" s="1"/>
  <c r="G481" i="37"/>
  <c r="D223" i="1"/>
  <c r="D628" i="1"/>
  <c r="D84" i="27"/>
  <c r="C1049" i="37" s="1"/>
  <c r="G1089" i="3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1561" i="37"/>
  <c r="G1561" i="37"/>
  <c r="G1557" i="37"/>
  <c r="G1497" i="37"/>
  <c r="H1439" i="37"/>
  <c r="G1439" i="37"/>
  <c r="H1435" i="37"/>
  <c r="G1435" i="37"/>
  <c r="I1435" i="37" s="1"/>
  <c r="G1407" i="37"/>
  <c r="G1403" i="37"/>
  <c r="H1403" i="37"/>
  <c r="G1393" i="37"/>
  <c r="G1369" i="37"/>
  <c r="H1369" i="37"/>
  <c r="G1356" i="37"/>
  <c r="G1352" i="37"/>
  <c r="G1341" i="37"/>
  <c r="H1341" i="37"/>
  <c r="G1301" i="37"/>
  <c r="H1301" i="37"/>
  <c r="G1297" i="37"/>
  <c r="H1297" i="37"/>
  <c r="G1285" i="37"/>
  <c r="H1285" i="37"/>
  <c r="H1129" i="37"/>
  <c r="H1133"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1010" i="37"/>
  <c r="G999" i="37"/>
  <c r="G995" i="37"/>
  <c r="G991" i="37"/>
  <c r="G982" i="37"/>
  <c r="G851" i="37"/>
  <c r="G847" i="37"/>
  <c r="G843" i="37"/>
  <c r="G839" i="37"/>
  <c r="G835" i="37"/>
  <c r="G831" i="37"/>
  <c r="G827" i="37"/>
  <c r="G823" i="37"/>
  <c r="G819" i="37"/>
  <c r="G815" i="37"/>
  <c r="G811" i="37"/>
  <c r="G807" i="37"/>
  <c r="G803" i="37"/>
  <c r="G799" i="37"/>
  <c r="G1542" i="37"/>
  <c r="G1522" i="37"/>
  <c r="G1502" i="37"/>
  <c r="G1474" i="37"/>
  <c r="G1470" i="37"/>
  <c r="G1465" i="37"/>
  <c r="G1445" i="37"/>
  <c r="G1368" i="37"/>
  <c r="G1340" i="37"/>
  <c r="G1300" i="37"/>
  <c r="G1296"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813" i="37"/>
  <c r="G809" i="37"/>
  <c r="G805" i="37"/>
  <c r="H1190" i="37"/>
  <c r="H1221" i="37"/>
  <c r="H1225" i="37"/>
  <c r="H1229" i="37"/>
  <c r="H1233" i="37"/>
  <c r="H1237" i="37"/>
  <c r="H1241" i="37"/>
  <c r="H1245" i="37"/>
  <c r="H1249" i="37"/>
  <c r="H1253" i="37"/>
  <c r="H1257" i="37"/>
  <c r="H1261" i="37"/>
  <c r="H1265" i="37"/>
  <c r="H1269" i="37"/>
  <c r="H1273" i="37"/>
  <c r="H1277" i="37"/>
  <c r="H1281" i="37"/>
  <c r="H1445" i="37"/>
  <c r="G1559" i="37"/>
  <c r="G1555" i="37"/>
  <c r="G1539" i="37"/>
  <c r="G1535" i="37"/>
  <c r="G1519" i="37"/>
  <c r="G1515" i="37"/>
  <c r="G1507" i="37"/>
  <c r="G1500" i="37"/>
  <c r="G1496"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09" i="37"/>
  <c r="G998" i="37"/>
  <c r="G994" i="37"/>
  <c r="G981" i="37"/>
  <c r="G850" i="37"/>
  <c r="G846" i="37"/>
  <c r="G842" i="37"/>
  <c r="G838" i="37"/>
  <c r="G834" i="37"/>
  <c r="G830" i="37"/>
  <c r="G826" i="37"/>
  <c r="G822" i="37"/>
  <c r="G818" i="37"/>
  <c r="G814" i="37"/>
  <c r="G810" i="37"/>
  <c r="G806" i="37"/>
  <c r="G802" i="37"/>
  <c r="G798" i="37"/>
  <c r="G1022" i="37"/>
  <c r="G1018" i="37"/>
  <c r="G997" i="37"/>
  <c r="G993" i="37"/>
  <c r="G695" i="37"/>
  <c r="G691" i="37"/>
  <c r="G687" i="37"/>
  <c r="G683" i="37"/>
  <c r="G679" i="37"/>
  <c r="G675" i="37"/>
  <c r="G671" i="37"/>
  <c r="G667" i="37"/>
  <c r="G663" i="37"/>
  <c r="G659" i="37"/>
  <c r="G655" i="37"/>
  <c r="G641" i="37"/>
  <c r="G629" i="37"/>
  <c r="G619" i="37"/>
  <c r="G600" i="37"/>
  <c r="G602" i="37"/>
  <c r="G598" i="37"/>
  <c r="G694" i="37"/>
  <c r="G690" i="37"/>
  <c r="G686" i="37"/>
  <c r="G682" i="37"/>
  <c r="G678" i="37"/>
  <c r="G674" i="37"/>
  <c r="G670" i="37"/>
  <c r="G666" i="37"/>
  <c r="G662" i="37"/>
  <c r="G658" i="37"/>
  <c r="G654" i="37"/>
  <c r="G640" i="37"/>
  <c r="G628" i="37"/>
  <c r="G618" i="37"/>
  <c r="G599" i="37"/>
  <c r="G583" i="37"/>
  <c r="G545" i="37"/>
  <c r="G525" i="37"/>
  <c r="G515" i="37"/>
  <c r="G503" i="37"/>
  <c r="G499" i="37"/>
  <c r="G477" i="37"/>
  <c r="G465" i="37"/>
  <c r="G444" i="37"/>
  <c r="G440" i="37"/>
  <c r="G436" i="37"/>
  <c r="G419" i="37"/>
  <c r="G403" i="37"/>
  <c r="G595" i="37"/>
  <c r="G560" i="37"/>
  <c r="G542" i="37"/>
  <c r="G522" i="37"/>
  <c r="G504" i="37"/>
  <c r="G500" i="37"/>
  <c r="G478" i="37"/>
  <c r="G466" i="37"/>
  <c r="G445" i="37"/>
  <c r="G441" i="37"/>
  <c r="G390" i="37"/>
  <c r="G386" i="37"/>
  <c r="G378" i="37"/>
  <c r="G582" i="37"/>
  <c r="G544" i="37"/>
  <c r="G524" i="37"/>
  <c r="G514" i="37"/>
  <c r="G502" i="37"/>
  <c r="G480" i="37"/>
  <c r="G435" i="37"/>
  <c r="G402"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12" i="37"/>
  <c r="G8" i="37"/>
  <c r="G468" i="37"/>
  <c r="G456" i="37"/>
  <c r="G443" i="37"/>
  <c r="G439" i="37"/>
  <c r="G384" i="37"/>
  <c r="G382" i="37"/>
  <c r="G320" i="37"/>
  <c r="G308" i="37"/>
  <c r="G300" i="37"/>
  <c r="G289" i="37"/>
  <c r="G285" i="37"/>
  <c r="G271" i="37"/>
  <c r="G260" i="37"/>
  <c r="G256" i="37"/>
  <c r="G216" i="37"/>
  <c r="G212" i="37"/>
  <c r="G197" i="37"/>
  <c r="G193" i="37"/>
  <c r="G189" i="37"/>
  <c r="G183" i="37"/>
  <c r="G179" i="37"/>
  <c r="G148" i="37"/>
  <c r="G144" i="37"/>
  <c r="G140" i="37"/>
  <c r="G136"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I1439" i="37" l="1"/>
  <c r="I1440" i="37"/>
  <c r="F647" i="1"/>
  <c r="F160" i="1"/>
  <c r="I1454" i="37"/>
  <c r="D47" i="30"/>
  <c r="F151" i="27"/>
  <c r="C1116" i="37"/>
  <c r="F84" i="27"/>
  <c r="H1049" i="37"/>
  <c r="D13" i="27"/>
  <c r="C978" i="37" s="1"/>
  <c r="F18" i="27"/>
  <c r="F204" i="1"/>
  <c r="F116" i="1"/>
  <c r="G106" i="37"/>
  <c r="H24" i="3"/>
  <c r="G24" i="3"/>
  <c r="G132" i="37"/>
  <c r="I1451" i="37"/>
  <c r="I1460" i="37"/>
  <c r="I1448" i="37"/>
  <c r="I1455" i="37"/>
  <c r="I1464" i="37"/>
  <c r="G1049" i="37"/>
  <c r="H635" i="37"/>
  <c r="D1287" i="37"/>
  <c r="K47" i="42"/>
  <c r="C213" i="37"/>
  <c r="H213" i="37" s="1"/>
  <c r="F223" i="1"/>
  <c r="H1104" i="37"/>
  <c r="C1317" i="37"/>
  <c r="F42" i="36"/>
  <c r="C137" i="37"/>
  <c r="F147" i="1"/>
  <c r="I1461" i="37"/>
  <c r="I1450" i="37"/>
  <c r="E531" i="1"/>
  <c r="E163" i="3"/>
  <c r="B163" i="3" s="1"/>
  <c r="C1371" i="37"/>
  <c r="F96" i="36"/>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J43" i="42" l="1"/>
  <c r="E24" i="3"/>
  <c r="B24" i="3" s="1"/>
  <c r="G295" i="3"/>
  <c r="E295" i="3" s="1"/>
  <c r="B295" i="3" s="1"/>
  <c r="G1116" i="37"/>
  <c r="G137" i="37"/>
  <c r="H137" i="37"/>
  <c r="H1371" i="37"/>
  <c r="G1371" i="37"/>
  <c r="G1317" i="37"/>
  <c r="H1317" i="37"/>
  <c r="H124" i="37"/>
  <c r="G124"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l="1"/>
  <c r="E157" i="3" s="1"/>
  <c r="B157" i="3" s="1"/>
  <c r="J3" i="3"/>
  <c r="L2" i="37"/>
  <c r="K2" i="37"/>
  <c r="G637" i="37"/>
  <c r="H637" i="37"/>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B20" i="3" s="1"/>
  <c r="E17" i="3"/>
  <c r="B17" i="3" s="1"/>
  <c r="E13" i="3"/>
  <c r="B13" i="3" s="1"/>
  <c r="E9" i="3"/>
  <c r="B9" i="3" s="1"/>
  <c r="B158" i="3"/>
  <c r="E23" i="3"/>
  <c r="E25" i="42" s="1"/>
  <c r="B259" i="3" l="1"/>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<sst xmlns="http://schemas.openxmlformats.org/spreadsheetml/2006/main" count="4758" uniqueCount="4301">
  <si>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</si>
  <si>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</si>
  <si>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</si>
  <si>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</si>
  <si>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</si>
  <si>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</si>
  <si>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</si>
  <si>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</si>
  <si>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</si>
  <si>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</si>
  <si>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</si>
  <si>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</si>
  <si>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</si>
  <si>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</si>
  <si>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</si>
  <si>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</si>
  <si>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</si>
  <si>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</si>
  <si>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</si>
  <si>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</si>
  <si>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</si>
  <si>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</si>
  <si>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</si>
  <si>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</si>
  <si>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</si>
  <si>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</si>
  <si>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</si>
  <si>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</si>
  <si>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</si>
  <si>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</si>
  <si>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</si>
  <si>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</si>
  <si>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</si>
  <si>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</si>
  <si>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</si>
  <si>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</si>
  <si>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</si>
  <si>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</si>
  <si>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</si>
  <si>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</si>
  <si>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</si>
  <si>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</si>
  <si>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</si>
  <si>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</si>
  <si>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</si>
  <si>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</si>
  <si>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</si>
  <si>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</si>
  <si>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</si>
  <si>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</si>
  <si>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</si>
  <si>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</si>
  <si>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</si>
  <si>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</si>
  <si>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</si>
  <si>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</si>
  <si>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</si>
  <si>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</si>
  <si>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</si>
  <si>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</si>
  <si>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</si>
  <si>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</si>
  <si>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</si>
  <si>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</si>
  <si>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</si>
  <si>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</si>
  <si>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</si>
  <si>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</si>
  <si>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</si>
  <si>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</si>
  <si>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</si>
  <si>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</si>
  <si>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</si>
  <si>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</si>
  <si>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</si>
  <si>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</si>
  <si>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</si>
  <si>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</si>
  <si>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</si>
  <si>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</si>
  <si>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</si>
  <si>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</si>
  <si>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</si>
  <si>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</si>
  <si>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</si>
  <si>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</si>
  <si>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</si>
  <si>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</si>
  <si>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</si>
  <si>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</si>
  <si>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</si>
  <si>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</si>
  <si>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</si>
  <si>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</si>
  <si>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</si>
  <si>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</si>
  <si>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</si>
  <si>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</si>
  <si>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</si>
  <si>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</si>
  <si>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</si>
  <si>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</si>
  <si>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</si>
  <si>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</si>
  <si>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</si>
  <si>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</si>
  <si>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</si>
  <si>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</si>
  <si>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</si>
  <si>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</si>
  <si>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</si>
  <si>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</si>
  <si>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</si>
  <si>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</si>
  <si>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</si>
  <si>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</si>
  <si>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</si>
  <si>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</si>
  <si>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</si>
  <si>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</si>
  <si>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</si>
  <si>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</si>
  <si>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</si>
  <si>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</si>
  <si>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</si>
  <si>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</si>
  <si>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</si>
  <si>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</si>
  <si>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</si>
  <si>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</si>
  <si>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</si>
  <si>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</si>
  <si>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</si>
  <si>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</si>
  <si>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</si>
  <si>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</si>
  <si>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</si>
  <si>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</si>
  <si>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</si>
  <si>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</si>
  <si>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</si>
  <si>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</si>
  <si>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</si>
  <si>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</si>
  <si>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</si>
  <si>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</si>
  <si>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</si>
  <si>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</si>
  <si>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</si>
  <si>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</si>
  <si>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</si>
  <si>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</si>
  <si>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</si>
  <si>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</si>
  <si>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</si>
  <si>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</si>
  <si>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</si>
  <si>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</si>
  <si>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</si>
  <si>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</si>
  <si>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</si>
  <si>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</si>
  <si>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</si>
  <si>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</si>
  <si>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</si>
  <si>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</si>
  <si>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</si>
  <si>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</si>
  <si>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</si>
  <si>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</si>
  <si>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</si>
  <si>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</si>
  <si>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</si>
  <si>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</si>
  <si>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</si>
  <si>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</si>
  <si>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</si>
  <si>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</si>
  <si>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</si>
  <si>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</si>
  <si>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</si>
  <si>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</si>
  <si>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</si>
  <si>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</si>
  <si>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</si>
  <si>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</si>
  <si>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</si>
  <si>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</si>
  <si>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</si>
  <si>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</si>
  <si>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</si>
  <si>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</si>
  <si>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</si>
  <si>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</si>
  <si>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</si>
  <si>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</si>
  <si>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</si>
  <si>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</si>
  <si>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</si>
  <si>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</si>
  <si>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</si>
  <si>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</si>
  <si>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</si>
  <si>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</si>
  <si>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</si>
  <si>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</si>
  <si>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</si>
  <si>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</si>
  <si>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</si>
  <si>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</si>
  <si>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</si>
  <si>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</si>
  <si>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</si>
  <si>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</si>
  <si>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</si>
  <si>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</si>
  <si>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</si>
  <si>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</si>
  <si>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</si>
  <si>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</si>
  <si>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</si>
  <si>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</si>
  <si>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</si>
  <si>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</si>
  <si>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</si>
  <si>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</si>
  <si>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</si>
  <si>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</si>
  <si>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</si>
  <si>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</si>
  <si>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</si>
  <si>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</si>
  <si>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</si>
  <si>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</si>
  <si>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</si>
  <si>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</si>
  <si>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</si>
  <si>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</si>
  <si>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</si>
  <si>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</si>
  <si>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</si>
  <si>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</si>
  <si>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</si>
  <si>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</si>
  <si>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</si>
  <si>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</si>
  <si>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</si>
  <si>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</si>
  <si>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</si>
  <si>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</si>
  <si>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</si>
  <si>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</si>
  <si>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</si>
  <si>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</si>
  <si>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</si>
  <si>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</si>
  <si>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</si>
  <si>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</si>
  <si>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</si>
  <si>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</si>
  <si>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</si>
  <si>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</si>
  <si>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</si>
  <si>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</si>
  <si>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</si>
  <si>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</si>
  <si>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</si>
  <si>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</si>
  <si>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</si>
  <si>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</si>
  <si>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</si>
  <si>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</si>
  <si>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</si>
  <si>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</si>
  <si>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</si>
  <si>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</si>
  <si>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</si>
  <si>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</si>
  <si>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</si>
  <si>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</si>
  <si>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</si>
  <si>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</si>
  <si>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</si>
  <si>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</si>
  <si>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</si>
  <si>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</si>
  <si>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</si>
  <si>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</si>
  <si>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</si>
  <si>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</si>
  <si>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</si>
  <si>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</si>
  <si>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</si>
  <si>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</si>
  <si>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</si>
  <si>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</si>
  <si>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</si>
  <si>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</si>
  <si>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</si>
  <si>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</si>
  <si>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</si>
  <si>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</si>
  <si>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</si>
  <si>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</si>
  <si>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</si>
  <si>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</si>
  <si>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</si>
  <si>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</si>
  <si>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</si>
  <si>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</si>
  <si>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</si>
  <si>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</si>
  <si>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</si>
  <si>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</si>
  <si>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</si>
  <si>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</si>
  <si>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</si>
  <si>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</si>
  <si>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</si>
  <si>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</si>
  <si>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</si>
  <si>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</si>
  <si>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</si>
  <si>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</si>
  <si>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</si>
  <si>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</si>
  <si>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</si>
  <si>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</si>
  <si>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</si>
  <si>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</si>
  <si>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</si>
  <si>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</si>
  <si>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</si>
  <si>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</si>
  <si>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</si>
  <si>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</si>
  <si>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</si>
  <si>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</si>
  <si>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</si>
  <si>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</si>
  <si>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</si>
  <si>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</si>
  <si>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</si>
  <si>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</si>
  <si>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</si>
  <si>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</si>
  <si>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</si>
  <si>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</si>
  <si>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</si>
  <si>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</si>
  <si>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</si>
  <si>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</si>
  <si>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</si>
  <si>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</si>
  <si>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</si>
  <si>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</si>
  <si>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</si>
  <si>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</si>
  <si>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</si>
  <si>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</si>
  <si>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</si>
  <si>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</si>
  <si>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</si>
  <si>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</si>
  <si>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</si>
  <si>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</si>
  <si>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</si>
  <si>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</si>
  <si>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</si>
  <si>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</si>
  <si>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</si>
  <si>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</si>
  <si>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</si>
  <si>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</si>
  <si>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</si>
  <si>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</si>
  <si>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</si>
  <si>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</si>
  <si>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</si>
  <si>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</si>
  <si>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</si>
  <si>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</si>
  <si>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</si>
  <si>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</si>
  <si>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</si>
  <si>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</si>
  <si>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</si>
  <si>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</si>
  <si>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</si>
  <si>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</si>
  <si>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</si>
  <si>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</si>
  <si>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</si>
  <si>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</si>
  <si>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</si>
  <si>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</si>
  <si>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</si>
  <si>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</si>
  <si>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</si>
  <si>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</si>
  <si>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</si>
  <si>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</si>
  <si>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</si>
  <si>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</si>
  <si>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</si>
  <si>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</si>
  <si>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</si>
  <si>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</si>
  <si>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</si>
  <si>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</si>
  <si>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</si>
  <si>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</si>
  <si>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</si>
  <si>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</si>
  <si>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</si>
  <si>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</si>
  <si>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</si>
  <si>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</si>
  <si>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</si>
  <si>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</si>
  <si>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</si>
  <si>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</si>
  <si>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</si>
  <si>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</si>
  <si>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</si>
  <si>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</si>
  <si>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</si>
  <si>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</si>
  <si>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</si>
  <si>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</si>
  <si>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</si>
  <si>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</si>
  <si>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</si>
  <si>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</si>
  <si>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</si>
  <si>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</si>
  <si>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</si>
  <si>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</si>
  <si>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</si>
  <si>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</si>
  <si>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</si>
  <si>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</si>
  <si>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</si>
  <si>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</si>
  <si>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</si>
  <si>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</si>
  <si>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</si>
  <si>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</si>
  <si>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</si>
  <si>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</si>
  <si>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</si>
  <si>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</si>
  <si>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</si>
  <si>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</si>
  <si>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</si>
  <si>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</si>
  <si>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</si>
  <si>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</si>
  <si>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</si>
  <si>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</si>
  <si>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</si>
  <si>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</si>
  <si>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</si>
  <si>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</si>
  <si>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</si>
  <si>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</si>
  <si>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</si>
  <si>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</si>
  <si>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</si>
  <si>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</si>
  <si>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</si>
  <si>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</si>
  <si>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</si>
  <si>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</si>
  <si>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</si>
  <si>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</si>
  <si>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</si>
  <si>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</si>
  <si>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</si>
  <si>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</si>
  <si>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</si>
  <si>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</si>
  <si>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</si>
  <si>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</si>
  <si>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</si>
  <si>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</si>
  <si>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</si>
  <si>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</si>
  <si>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</si>
  <si>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</si>
  <si>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</si>
  <si>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</si>
  <si>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</si>
  <si>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</si>
  <si>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</si>
  <si>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</si>
  <si>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</si>
  <si>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</si>
  <si>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</si>
  <si>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</si>
  <si>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</si>
  <si>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</si>
  <si>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</si>
  <si>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</si>
  <si>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</si>
  <si>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</si>
  <si>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</si>
  <si>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</si>
  <si>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</si>
  <si>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</si>
  <si>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</si>
  <si>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</si>
  <si>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</si>
  <si>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</si>
  <si>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</si>
  <si>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</si>
  <si>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</si>
  <si>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</si>
  <si>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</si>
  <si>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</si>
  <si>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</si>
  <si>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</si>
  <si>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</si>
  <si>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</si>
  <si>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</si>
  <si>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</si>
  <si>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</si>
  <si>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</si>
  <si>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</si>
  <si>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</si>
  <si>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</si>
  <si>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</si>
  <si>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</si>
  <si>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</si>
  <si>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</si>
  <si>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</si>
  <si>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</si>
  <si>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</si>
  <si>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</si>
  <si>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</si>
  <si>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</si>
  <si>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</si>
  <si>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</si>
  <si>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</si>
  <si>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</si>
  <si>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</si>
  <si>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</si>
  <si>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</si>
  <si>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</si>
  <si>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</si>
  <si>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</si>
  <si>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</si>
  <si>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</si>
  <si>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</si>
  <si>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</si>
  <si>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</si>
  <si>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</si>
  <si>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</si>
  <si>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</si>
  <si>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</si>
  <si>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</si>
  <si>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</si>
  <si>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</si>
  <si>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</si>
  <si>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</si>
  <si>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</si>
  <si>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</si>
  <si>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</si>
  <si>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</si>
  <si>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</si>
  <si>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</si>
  <si>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</si>
  <si>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</si>
  <si>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</si>
  <si>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</si>
  <si>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</si>
  <si>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</si>
  <si>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</si>
  <si>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</si>
  <si>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</si>
  <si>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</si>
  <si>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</si>
  <si>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</si>
  <si>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</si>
  <si>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</si>
  <si>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</si>
  <si>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</si>
  <si>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</si>
  <si>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</si>
  <si>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</si>
  <si>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</si>
  <si>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</si>
  <si>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</si>
  <si>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</si>
  <si>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</si>
  <si>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</si>
  <si>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</si>
  <si>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</si>
  <si>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</si>
  <si>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</si>
  <si>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</si>
  <si>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</si>
  <si>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</si>
  <si>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</si>
  <si>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</si>
  <si>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</si>
  <si>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</si>
  <si>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</si>
  <si>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</si>
  <si>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</si>
  <si>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</si>
  <si>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</si>
  <si>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</si>
  <si>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</si>
  <si>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</si>
  <si>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</si>
  <si>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</si>
  <si>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</si>
  <si>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</si>
  <si>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</si>
  <si>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</si>
  <si>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</si>
  <si>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</si>
  <si>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</si>
  <si>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</si>
  <si>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</si>
  <si>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</si>
  <si>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</si>
  <si>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</si>
  <si>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</si>
  <si>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</si>
  <si>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</si>
  <si>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</si>
  <si>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</si>
  <si>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</si>
  <si>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</si>
  <si>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</si>
  <si>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</si>
  <si>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</si>
  <si>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</si>
  <si>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</si>
  <si>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</si>
  <si>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</si>
  <si>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</si>
  <si>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</si>
  <si>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</si>
  <si>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</si>
  <si>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</si>
  <si>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</si>
  <si>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</si>
  <si>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</si>
  <si>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</si>
  <si>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</si>
  <si>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</si>
  <si>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</si>
  <si>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</si>
  <si>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</si>
  <si>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</si>
  <si>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</si>
  <si>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</si>
  <si>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</si>
  <si>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</si>
  <si>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</si>
  <si>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</si>
  <si>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</si>
  <si>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</si>
  <si>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</si>
  <si>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</si>
  <si>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</si>
  <si>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</si>
  <si>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</si>
  <si>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</si>
  <si>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</si>
  <si>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</si>
  <si>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</si>
  <si>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</si>
  <si>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</si>
  <si>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</si>
  <si>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</si>
  <si>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</si>
  <si>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</si>
  <si>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</si>
  <si>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</si>
  <si>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</si>
  <si>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</si>
  <si>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</si>
  <si>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</si>
  <si>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</si>
  <si>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</si>
  <si>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</si>
  <si>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</si>
  <si>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</si>
  <si>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</si>
  <si>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</si>
  <si>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</si>
  <si>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</si>
  <si>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</si>
  <si>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</si>
  <si>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</si>
  <si>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</si>
  <si>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</si>
  <si>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</si>
  <si>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</si>
  <si>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</si>
  <si>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</si>
  <si>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</si>
  <si>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</si>
  <si>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</si>
  <si>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</si>
  <si>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</si>
  <si>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</si>
  <si>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</si>
  <si>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</si>
  <si>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</si>
  <si>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</si>
  <si>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</si>
  <si>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</si>
  <si>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</si>
  <si>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</si>
  <si>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</si>
  <si>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</si>
  <si>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</si>
  <si>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</si>
  <si>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</si>
  <si>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</si>
  <si>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</si>
  <si>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</si>
  <si>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</si>
  <si>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</si>
  <si>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</si>
  <si>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</si>
  <si>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</si>
  <si>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</si>
  <si>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</si>
  <si>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</si>
  <si>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</si>
  <si>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</si>
  <si>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</si>
  <si>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</si>
  <si>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</si>
  <si>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</si>
  <si>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</si>
  <si>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</si>
  <si>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</si>
  <si>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</si>
  <si>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</si>
  <si>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</si>
  <si>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</si>
  <si>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</si>
  <si>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</si>
  <si>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</si>
  <si>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</si>
  <si>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</si>
  <si>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</si>
  <si>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</si>
  <si>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</si>
  <si>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</si>
  <si>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</si>
  <si>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</si>
  <si>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</si>
  <si>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</si>
  <si>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</si>
  <si>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</si>
  <si>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</si>
  <si>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</si>
  <si>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</si>
  <si>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</si>
  <si>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</si>
  <si>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</si>
  <si>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</si>
  <si>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</si>
  <si>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</si>
  <si>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</si>
  <si>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</si>
  <si>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</si>
  <si>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</si>
  <si>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</si>
  <si>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</si>
  <si>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</si>
  <si>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</si>
  <si>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</si>
  <si>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</si>
  <si>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</si>
  <si>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</si>
  <si>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</si>
  <si>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</si>
  <si>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</si>
  <si>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</si>
  <si>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</si>
  <si>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</si>
  <si>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</si>
  <si>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</si>
  <si>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</si>
  <si>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</si>
  <si>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</si>
  <si>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</si>
  <si>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</si>
  <si>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</si>
  <si>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</si>
  <si>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</si>
  <si>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</si>
  <si>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</si>
  <si>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</si>
  <si>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</si>
  <si>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</si>
  <si>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</si>
  <si>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</si>
  <si>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</si>
  <si>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</si>
  <si>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</si>
  <si>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</si>
  <si>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</si>
  <si>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</si>
  <si>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</si>
  <si>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</si>
  <si>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</si>
  <si>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</si>
  <si>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</si>
  <si>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</si>
  <si>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</si>
  <si>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</si>
  <si>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</si>
  <si>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</si>
  <si>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</si>
  <si>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</si>
  <si>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</si>
  <si>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</si>
  <si>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</si>
  <si>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</si>
  <si>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</si>
  <si>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</si>
  <si>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</si>
  <si>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</si>
  <si>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</si>
  <si>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</si>
  <si>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</si>
  <si>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</si>
  <si>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</si>
  <si>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</si>
  <si>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</si>
  <si>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</si>
  <si>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</si>
  <si>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</si>
  <si>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</si>
  <si>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</si>
  <si>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</si>
  <si>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</si>
  <si>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</si>
  <si>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</si>
  <si>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</si>
  <si>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</si>
  <si>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</si>
  <si>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</si>
  <si>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</si>
  <si>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</si>
  <si>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</si>
  <si>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</si>
  <si>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</si>
  <si>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</si>
  <si>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</si>
  <si>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</si>
  <si>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</si>
  <si>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</si>
  <si>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</si>
  <si>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</si>
  <si>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</si>
  <si>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</si>
  <si>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</si>
  <si>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</si>
  <si>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</si>
  <si>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</si>
  <si>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</si>
  <si>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</si>
  <si>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</si>
  <si>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</si>
  <si>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</si>
  <si>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</si>
  <si>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</si>
  <si>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</si>
  <si>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</si>
  <si>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</si>
  <si>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</si>
  <si>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</si>
  <si>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</si>
  <si>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</si>
  <si>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</si>
  <si>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</si>
  <si>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</si>
  <si>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</si>
  <si>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</si>
  <si>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</si>
  <si>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</si>
  <si>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</si>
  <si>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</si>
  <si>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</si>
  <si>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</si>
  <si>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</si>
  <si>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</si>
  <si>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</si>
  <si>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</si>
  <si>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</si>
  <si>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</si>
  <si>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</si>
  <si>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</si>
  <si>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</si>
  <si>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</si>
  <si>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</si>
  <si>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</si>
  <si>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</si>
  <si>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</si>
  <si>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</si>
  <si>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</si>
  <si>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</si>
  <si>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</si>
  <si>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</si>
  <si>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</si>
  <si>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</si>
  <si>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</si>
  <si>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</si>
  <si>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</si>
  <si>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</si>
  <si>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</si>
  <si>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</si>
  <si>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</si>
  <si>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</si>
  <si>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</si>
  <si>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</si>
  <si>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</si>
  <si>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</si>
  <si>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</si>
  <si>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</si>
  <si>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</si>
  <si>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</si>
  <si>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</si>
  <si>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</si>
  <si>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</si>
  <si>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</si>
  <si>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</si>
  <si>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</si>
  <si>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</si>
  <si>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</si>
  <si>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</si>
  <si>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</si>
  <si>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</si>
  <si>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</si>
  <si>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</si>
  <si>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</si>
  <si>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</si>
  <si>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</si>
  <si>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</si>
  <si>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</si>
  <si>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</si>
  <si>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</si>
  <si>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</si>
  <si>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</si>
  <si>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</si>
  <si>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</si>
  <si>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</si>
  <si>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</si>
  <si>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</si>
  <si>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</si>
  <si>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</si>
  <si>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</si>
  <si>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</si>
  <si>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</si>
  <si>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</si>
  <si>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</si>
  <si>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</si>
  <si>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</si>
  <si>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</si>
  <si>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</si>
  <si>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</si>
  <si>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</si>
  <si>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</si>
  <si>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</si>
  <si>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</si>
  <si>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</si>
  <si>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</si>
  <si>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</si>
  <si>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</si>
  <si>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</si>
  <si>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</si>
  <si>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</si>
  <si>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</si>
  <si>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</si>
  <si>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</si>
  <si>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</si>
  <si>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</si>
  <si>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</si>
  <si>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</si>
  <si>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</si>
  <si>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</si>
  <si>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</si>
  <si>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</si>
  <si>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</si>
  <si>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</si>
  <si>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</si>
  <si>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</si>
  <si>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</si>
  <si>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</si>
  <si>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</si>
  <si>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</si>
  <si>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</si>
  <si>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</si>
  <si>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</si>
  <si>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</si>
  <si>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</si>
  <si>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</si>
  <si>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</si>
  <si>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</si>
  <si>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</si>
  <si>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</si>
  <si>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</si>
  <si>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</si>
  <si>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</si>
  <si>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</si>
  <si>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</si>
  <si>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</si>
  <si>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</si>
  <si>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</si>
  <si>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</si>
  <si>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</si>
  <si>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</si>
  <si>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</si>
  <si>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</si>
  <si>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</si>
  <si>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</si>
  <si>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</si>
  <si>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</si>
  <si>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</si>
  <si>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</si>
  <si>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</si>
  <si>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</si>
  <si>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</si>
  <si>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</si>
  <si>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</si>
  <si>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</si>
  <si>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</si>
  <si>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</si>
  <si>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</si>
  <si>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</si>
  <si>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</si>
  <si>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</si>
  <si>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</si>
  <si>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</si>
  <si>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</si>
  <si>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</si>
  <si>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</si>
  <si>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</si>
  <si>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</si>
  <si>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</si>
  <si>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</si>
  <si>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</si>
  <si>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</si>
  <si>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</si>
  <si>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</si>
  <si>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</si>
  <si>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</si>
  <si>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</si>
  <si>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</si>
  <si>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</si>
  <si>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</si>
  <si>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</si>
  <si>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</si>
  <si>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</si>
  <si>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</si>
  <si>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</si>
  <si>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</si>
  <si>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</si>
  <si>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</si>
  <si>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</si>
  <si>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</si>
  <si>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</si>
  <si>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</si>
  <si>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</si>
  <si>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</si>
  <si>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</si>
  <si>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</si>
  <si>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</si>
  <si>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</si>
  <si>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</si>
  <si>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</si>
  <si>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</si>
  <si>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</si>
  <si>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</si>
  <si>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</si>
  <si>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</si>
  <si>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</si>
  <si>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</si>
  <si>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</si>
  <si>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</si>
  <si>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</si>
  <si>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</si>
  <si>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</si>
  <si>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</si>
  <si>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</si>
  <si>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</si>
  <si>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</si>
  <si>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</si>
  <si>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</si>
  <si>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</si>
  <si>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</si>
  <si>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</si>
  <si>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</si>
  <si>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</si>
  <si>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</si>
  <si>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</si>
  <si>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</si>
  <si>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</si>
  <si>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</si>
  <si>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</si>
  <si>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</si>
  <si>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</si>
  <si>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</si>
  <si>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</si>
  <si>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</si>
  <si>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</si>
  <si>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</si>
  <si>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</si>
  <si>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</si>
  <si>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</si>
  <si>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</si>
  <si>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</si>
  <si>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</si>
  <si>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</si>
  <si>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</si>
  <si>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</si>
  <si>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</si>
  <si>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</si>
  <si>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</si>
  <si>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</si>
  <si>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</si>
  <si>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</si>
  <si>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</si>
  <si>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</si>
  <si>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</si>
  <si>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</si>
  <si>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</si>
  <si>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</si>
  <si>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</si>
  <si>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</si>
  <si>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</si>
  <si>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</si>
  <si>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</si>
  <si>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</si>
  <si>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</si>
  <si>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</si>
  <si>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</si>
  <si>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</si>
  <si>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</si>
  <si>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</si>
  <si>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</si>
  <si>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</si>
  <si>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</si>
  <si>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</si>
  <si>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</si>
  <si>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</si>
  <si>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</si>
  <si>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</si>
  <si>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</si>
  <si>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</si>
  <si>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</si>
  <si>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</si>
  <si>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</si>
  <si>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</si>
  <si>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</si>
  <si>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</si>
  <si>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</si>
  <si>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</si>
  <si>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</si>
  <si>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</si>
  <si>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</si>
  <si>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</si>
  <si>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</si>
  <si>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</si>
  <si>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</si>
  <si>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</si>
  <si>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</si>
  <si>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</si>
  <si>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</si>
  <si>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</si>
  <si>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</si>
  <si>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</si>
  <si>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</si>
  <si>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</si>
  <si>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</si>
  <si>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</si>
  <si>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</si>
  <si>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</si>
  <si>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</si>
  <si>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</si>
  <si>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</si>
  <si>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</si>
  <si>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</si>
  <si>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</si>
  <si>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</si>
  <si>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</si>
  <si>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</si>
  <si>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</si>
  <si>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</si>
  <si>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</si>
  <si>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</si>
  <si>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</si>
  <si>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</si>
  <si>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</si>
  <si>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</si>
  <si>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</si>
  <si>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</si>
  <si>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</si>
  <si>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</si>
  <si>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</si>
  <si>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</si>
  <si>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</si>
  <si>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</si>
  <si>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</si>
  <si>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</si>
  <si>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</si>
  <si>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</si>
  <si>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</si>
  <si>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</si>
  <si>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</si>
  <si>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</si>
  <si>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</si>
  <si>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</si>
  <si>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</si>
  <si>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</si>
  <si>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</si>
  <si>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</si>
  <si>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</si>
  <si>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</si>
  <si>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</si>
  <si>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</si>
  <si>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</si>
  <si>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</si>
  <si>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</si>
  <si>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</si>
  <si>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</si>
  <si>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</si>
  <si>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</si>
  <si>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</si>
  <si>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</si>
  <si>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</si>
  <si>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</si>
  <si>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</si>
  <si>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</si>
  <si>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</si>
  <si>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</si>
  <si>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</si>
  <si>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</si>
  <si>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</si>
  <si>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</si>
  <si>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</si>
  <si>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</si>
  <si>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</si>
  <si>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</si>
  <si>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</si>
  <si>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</si>
  <si>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</si>
  <si>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</si>
  <si>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</si>
  <si>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</si>
  <si>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</si>
  <si>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</si>
  <si>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</si>
  <si>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</si>
  <si>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</si>
  <si>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</si>
  <si>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</si>
  <si>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</si>
  <si>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</si>
  <si>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</si>
  <si>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</si>
  <si>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</si>
  <si>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</si>
  <si>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</si>
  <si>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</si>
  <si>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</si>
  <si>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</si>
  <si>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</si>
  <si>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</si>
  <si>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</si>
  <si>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</si>
  <si>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</si>
  <si>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</si>
  <si>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</si>
  <si>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</si>
  <si>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</si>
  <si>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</si>
  <si>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</si>
  <si>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</si>
  <si>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</si>
  <si>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</si>
  <si>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</si>
  <si>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</si>
  <si>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</si>
  <si>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</si>
  <si>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</si>
  <si>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</si>
  <si>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</si>
  <si>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</si>
  <si>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</si>
  <si>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</si>
  <si>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</si>
  <si>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</si>
  <si>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</si>
  <si>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</si>
  <si>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</si>
  <si>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</si>
  <si>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</si>
  <si>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</si>
  <si>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</si>
  <si>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</si>
  <si>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</si>
  <si>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</si>
  <si>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</si>
  <si>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</si>
  <si>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</si>
  <si>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</si>
  <si>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</si>
  <si>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</si>
  <si>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</si>
  <si>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</si>
  <si>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</si>
  <si>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</si>
  <si>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</si>
  <si>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</si>
  <si>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</si>
  <si>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</si>
  <si>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</si>
  <si>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</si>
  <si>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</si>
  <si>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</si>
  <si>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</si>
  <si>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</si>
  <si>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</si>
  <si>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</si>
  <si>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</si>
  <si>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</si>
  <si>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</si>
  <si>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</si>
  <si>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</si>
  <si>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</si>
  <si>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</si>
  <si>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</si>
  <si>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</si>
  <si>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</si>
  <si>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</si>
  <si>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</si>
  <si>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</si>
  <si>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</si>
  <si>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</si>
  <si>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</si>
  <si>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</si>
  <si>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</si>
  <si>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</si>
  <si>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</si>
  <si>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</si>
  <si>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</si>
  <si>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</si>
  <si>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</si>
  <si>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</si>
  <si>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</si>
  <si>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</si>
  <si>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</si>
  <si>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</si>
  <si>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</si>
  <si>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</si>
  <si>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</si>
  <si>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</si>
  <si>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</si>
  <si>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</si>
  <si>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</si>
  <si>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</si>
  <si>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</si>
  <si>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</si>
  <si>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</si>
  <si>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</si>
  <si>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</si>
  <si>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</si>
  <si>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</si>
  <si>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</si>
  <si>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</si>
  <si>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</si>
  <si>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</si>
  <si>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</si>
  <si>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</si>
  <si>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</si>
  <si>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</si>
  <si>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</si>
  <si>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</si>
  <si>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</si>
  <si>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</si>
  <si>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</si>
  <si>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</si>
  <si>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</si>
  <si>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</si>
  <si>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</si>
  <si>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</si>
  <si>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</si>
  <si>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</si>
  <si>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</si>
  <si>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</si>
  <si>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</si>
  <si>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</si>
  <si>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</si>
  <si>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</si>
  <si>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</si>
  <si>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</si>
  <si>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</si>
  <si>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</si>
  <si>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</si>
  <si>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</si>
  <si>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</si>
  <si>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</si>
  <si>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</si>
  <si>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</si>
  <si>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</si>
  <si>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</si>
  <si>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</si>
  <si>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</si>
  <si>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</si>
  <si>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</si>
  <si>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</si>
  <si>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</si>
  <si>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</si>
  <si>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</si>
  <si>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</si>
  <si>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</si>
  <si>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</si>
  <si>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</si>
  <si>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</si>
  <si>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</si>
  <si>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</si>
  <si>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</si>
  <si>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</si>
  <si>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</si>
  <si>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</si>
  <si>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</si>
  <si>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</si>
  <si>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</si>
  <si>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</si>
  <si>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</si>
  <si>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</si>
  <si>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</si>
  <si>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</si>
  <si>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</si>
  <si>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</si>
  <si>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</si>
  <si>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</si>
  <si>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</si>
  <si>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</si>
  <si>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</si>
  <si>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</si>
  <si>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</si>
  <si>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</si>
  <si>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</si>
  <si>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</si>
  <si>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</si>
  <si>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</si>
  <si>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</si>
  <si>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</si>
  <si>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</si>
  <si>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</si>
  <si>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</si>
  <si>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</si>
  <si>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</si>
  <si>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</si>
  <si>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</si>
  <si>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</si>
  <si>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</si>
  <si>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</si>
  <si>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</si>
  <si>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</si>
  <si>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</si>
  <si>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</si>
  <si>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</si>
  <si>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</si>
  <si>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</si>
  <si>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</si>
  <si>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</si>
  <si>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</si>
  <si>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</si>
  <si>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</si>
  <si>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</si>
  <si>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</si>
  <si>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</si>
  <si>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</si>
  <si>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</si>
  <si>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</si>
  <si>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</si>
  <si>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</si>
  <si>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</si>
  <si>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</si>
  <si>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</si>
  <si>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</si>
  <si>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</si>
  <si>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</si>
  <si>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</si>
  <si>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</si>
  <si>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</si>
  <si>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</si>
  <si>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</si>
  <si>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</si>
  <si>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</si>
  <si>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</si>
  <si>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</si>
  <si>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</si>
  <si>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</si>
  <si>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</si>
  <si>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</si>
  <si>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</si>
  <si>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</si>
  <si>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</si>
  <si>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</si>
  <si>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</si>
  <si>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</si>
  <si>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</si>
  <si>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</si>
  <si>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</si>
  <si>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</si>
  <si>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</si>
  <si>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</si>
  <si>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</si>
  <si>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</si>
  <si>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</si>
  <si>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</si>
  <si>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</si>
  <si>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</si>
  <si>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</si>
  <si>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</si>
  <si>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</si>
  <si>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</si>
  <si>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</si>
  <si>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</si>
  <si>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</si>
  <si>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</si>
  <si>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</si>
  <si>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</si>
  <si>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</si>
  <si>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</si>
  <si>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</si>
  <si>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</si>
  <si>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</si>
  <si>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</si>
  <si>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</si>
  <si>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</si>
  <si>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</si>
  <si>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</si>
  <si>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</si>
  <si>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</si>
  <si>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</si>
  <si>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</si>
  <si>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</si>
  <si>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</si>
  <si>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</si>
  <si>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</si>
  <si>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</si>
  <si>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</si>
  <si>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</si>
  <si>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</si>
  <si>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</si>
  <si>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</si>
  <si>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</si>
  <si>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</si>
  <si>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</si>
  <si>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</si>
  <si>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</si>
  <si>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</si>
  <si>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</si>
  <si>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</si>
  <si>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</si>
  <si>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</si>
  <si>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</si>
  <si>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</si>
  <si>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</si>
  <si>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</si>
  <si>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</si>
  <si>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</si>
  <si>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</si>
  <si>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</si>
  <si>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</si>
  <si>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</si>
  <si>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</si>
  <si>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</si>
  <si>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</si>
  <si>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</si>
  <si>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</si>
  <si>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</si>
  <si>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</si>
  <si>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</si>
  <si>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</si>
  <si>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</si>
  <si>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</si>
  <si>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</si>
  <si>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</si>
  <si>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</si>
  <si>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</si>
  <si>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</si>
  <si>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</si>
  <si>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</si>
  <si>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</si>
  <si>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</si>
  <si>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</si>
  <si>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</si>
  <si>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</si>
  <si>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</si>
  <si>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</si>
  <si>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</si>
  <si>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</si>
  <si>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</si>
  <si>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</si>
  <si>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</si>
  <si>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</si>
  <si>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</si>
  <si>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</si>
  <si>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</si>
  <si>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</si>
  <si>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</si>
  <si>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</si>
  <si>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</si>
  <si>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</si>
  <si>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</si>
  <si>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</si>
  <si>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</si>
  <si>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</si>
  <si>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</si>
  <si>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</si>
  <si>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</si>
  <si>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</si>
  <si>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</si>
  <si>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</si>
  <si>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</si>
  <si>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</si>
  <si>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</si>
  <si>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</si>
  <si>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</si>
  <si>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</si>
  <si>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</si>
  <si>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</si>
  <si>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</si>
  <si>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</si>
  <si>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</si>
  <si>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</si>
  <si>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</si>
  <si>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</si>
  <si>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</si>
  <si>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</si>
  <si>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</si>
  <si>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</si>
  <si>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</si>
  <si>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</si>
  <si>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</si>
  <si>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</si>
  <si>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</si>
  <si>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</si>
  <si>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</si>
  <si>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</si>
  <si>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</si>
  <si>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</si>
  <si>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</si>
  <si>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</si>
  <si>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</si>
  <si>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</si>
  <si>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</si>
  <si>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</si>
  <si>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</si>
  <si>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</si>
  <si>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</si>
  <si>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</si>
  <si>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</si>
  <si>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</si>
  <si>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</si>
  <si>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</si>
  <si>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</si>
  <si>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</si>
  <si>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</si>
  <si>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</si>
  <si>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</si>
  <si>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</si>
  <si>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</si>
  <si>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</si>
  <si>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</si>
  <si>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</si>
  <si>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</si>
  <si>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</si>
  <si>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</si>
  <si>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</si>
  <si>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</si>
  <si>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</si>
  <si>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</si>
  <si>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</si>
  <si>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</si>
  <si>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</si>
  <si>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</si>
  <si>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</si>
  <si>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</si>
  <si>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</si>
  <si>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</si>
  <si>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</si>
  <si>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</si>
  <si>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</si>
  <si>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</si>
  <si>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</si>
  <si>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</si>
  <si>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</si>
  <si>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</si>
  <si>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</si>
  <si>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</si>
  <si>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</si>
  <si>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</si>
  <si>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</si>
  <si>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</si>
  <si>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</si>
  <si>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</si>
  <si>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</si>
  <si>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</si>
  <si>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</si>
  <si>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</si>
  <si>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</si>
  <si>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</si>
  <si>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</si>
  <si>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</si>
  <si>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</si>
  <si>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</si>
  <si>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</si>
  <si>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</si>
  <si>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</si>
  <si>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</si>
  <si>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</si>
  <si>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</si>
  <si>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</si>
  <si>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</si>
  <si>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</si>
  <si>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</si>
  <si>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</si>
  <si>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</si>
  <si>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</si>
  <si>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</si>
  <si>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</si>
  <si>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</si>
  <si>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</si>
  <si>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</si>
  <si>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</si>
  <si>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</si>
  <si>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</si>
  <si>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</si>
  <si>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</si>
  <si>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</si>
  <si>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</si>
  <si>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</si>
  <si>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</si>
  <si>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</si>
  <si>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</si>
  <si>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</si>
  <si>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</si>
  <si>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</si>
  <si>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</si>
  <si>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</si>
  <si>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</si>
  <si>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</si>
  <si>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</si>
  <si>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</si>
  <si>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</si>
  <si>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</si>
  <si>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</si>
  <si>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</si>
  <si>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</si>
  <si>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</si>
  <si>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</si>
  <si>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</si>
  <si>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</si>
  <si>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</si>
  <si>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</si>
  <si>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</si>
  <si>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</si>
  <si>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</si>
  <si>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</si>
  <si>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</si>
  <si>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</si>
  <si>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</si>
  <si>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</si>
  <si>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</si>
  <si>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</si>
  <si>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</si>
  <si>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</si>
  <si>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</si>
  <si>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</si>
  <si>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</si>
  <si>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</si>
  <si>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</si>
  <si>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</si>
  <si>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</si>
  <si>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</si>
  <si>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</si>
  <si>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</si>
  <si>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</si>
  <si>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</si>
  <si>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</si>
  <si>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</si>
  <si>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</si>
  <si>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</si>
  <si>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</si>
  <si>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</si>
  <si>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</si>
  <si>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</si>
  <si>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</si>
  <si>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</si>
  <si>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</si>
  <si>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</si>
  <si>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</si>
  <si>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</si>
  <si>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</si>
  <si>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</si>
  <si>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</si>
  <si>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</si>
  <si>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</si>
  <si>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</si>
  <si>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</si>
  <si>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</si>
  <si>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</si>
  <si>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</si>
  <si>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</si>
  <si>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</si>
  <si>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</si>
  <si>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</si>
  <si>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</si>
  <si>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</si>
  <si>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</si>
  <si>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</si>
  <si>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</si>
  <si>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</si>
  <si>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</si>
  <si>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</si>
  <si>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</si>
  <si>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</si>
  <si>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</si>
  <si>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</si>
  <si>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</si>
  <si>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</si>
  <si>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</si>
  <si>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</si>
  <si>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</si>
  <si>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</si>
  <si>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</si>
  <si>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</si>
  <si>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</si>
  <si>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</si>
  <si>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</si>
  <si>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</si>
  <si>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</si>
  <si>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</si>
  <si>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</si>
  <si>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</si>
  <si>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</si>
  <si>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</si>
  <si>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</si>
  <si>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</si>
  <si>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</si>
  <si>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</si>
  <si>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</si>
  <si>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</si>
  <si>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</si>
  <si>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</si>
  <si>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</si>
  <si>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</si>
  <si>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</si>
  <si>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</si>
  <si>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</si>
  <si>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</si>
  <si>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</si>
  <si>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</si>
  <si>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</si>
  <si>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</si>
  <si>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</si>
  <si>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</si>
  <si>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</si>
  <si>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</si>
  <si>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</si>
  <si>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</si>
  <si>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</si>
  <si>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</si>
  <si>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</si>
  <si>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</si>
  <si>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</si>
  <si>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</si>
  <si>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</si>
  <si>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</si>
  <si>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</si>
  <si>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</si>
  <si>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</si>
  <si>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</si>
  <si>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</si>
  <si>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</si>
  <si>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</si>
  <si>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</si>
  <si>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</si>
  <si>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</si>
  <si>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</si>
  <si>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</si>
  <si>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</si>
  <si>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</si>
  <si>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</si>
  <si>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</si>
  <si>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</si>
  <si>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</si>
  <si>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</si>
  <si>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</si>
  <si>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</si>
  <si>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</si>
  <si>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</si>
  <si>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</si>
  <si>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</si>
  <si>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</si>
  <si>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</si>
  <si>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</si>
  <si>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</si>
  <si>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</si>
  <si>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</si>
  <si>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</si>
  <si>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</si>
  <si>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</si>
  <si>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</si>
  <si>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</si>
  <si>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</si>
  <si>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</si>
  <si>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</si>
  <si>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</si>
  <si>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</si>
  <si>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</si>
  <si>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</si>
  <si>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</si>
  <si>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</si>
  <si>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</si>
  <si>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</si>
  <si>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</si>
  <si>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</si>
  <si>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</si>
  <si>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</si>
  <si>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</si>
  <si>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</si>
  <si>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</si>
  <si>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</si>
  <si>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</si>
  <si>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</si>
  <si>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</si>
  <si>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</si>
  <si>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</si>
  <si>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</si>
  <si>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</si>
  <si>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</si>
  <si>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</si>
  <si>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</si>
  <si>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</si>
  <si>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</si>
  <si>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</si>
  <si>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</si>
  <si>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</si>
  <si>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</si>
  <si>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</si>
  <si>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</si>
  <si>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</si>
  <si>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</si>
  <si>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</si>
  <si>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</si>
  <si>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</si>
  <si>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</si>
  <si>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</si>
  <si>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</si>
  <si>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</si>
  <si>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</si>
  <si>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</si>
  <si>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</si>
  <si>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</si>
  <si>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</si>
  <si>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</si>
  <si>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</si>
  <si>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</si>
  <si>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</si>
  <si>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</si>
  <si>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</si>
  <si>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</si>
  <si>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</si>
  <si>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</si>
  <si>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</si>
  <si>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</si>
  <si>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</si>
  <si>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</si>
  <si>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</si>
  <si>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</si>
  <si>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</si>
  <si>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</si>
  <si>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</si>
  <si>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</si>
  <si>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</si>
  <si>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</si>
  <si>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</si>
  <si>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</si>
  <si>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</si>
  <si>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</si>
  <si>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</si>
  <si>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</si>
  <si>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</si>
  <si>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</si>
  <si>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</si>
  <si>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</si>
  <si>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</si>
  <si>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</si>
  <si>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</si>
  <si>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</si>
  <si>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</si>
  <si>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</si>
  <si>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</si>
  <si>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</si>
  <si>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</si>
  <si>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</si>
  <si>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</si>
  <si>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</si>
  <si>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</si>
  <si>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</si>
  <si>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</si>
  <si>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</si>
  <si>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</si>
  <si>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</si>
  <si>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</si>
  <si>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</si>
  <si>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</si>
  <si>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</si>
  <si>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</si>
  <si>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</si>
  <si>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</si>
  <si>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</si>
  <si>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</si>
  <si>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</si>
  <si>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</si>
  <si>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</si>
  <si>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</si>
  <si>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</si>
  <si>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</si>
  <si>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</si>
  <si>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</si>
  <si>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</si>
  <si>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</si>
  <si>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</si>
  <si>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</si>
  <si>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</si>
  <si>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</si>
  <si>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</si>
  <si>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</si>
  <si>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</si>
  <si>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</si>
  <si>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</si>
  <si>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</si>
  <si>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</si>
  <si>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</si>
  <si>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</si>
  <si>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</si>
  <si>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</si>
  <si>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</si>
  <si>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</si>
  <si>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</si>
  <si>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</si>
  <si>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</si>
  <si>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</si>
  <si>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</si>
  <si>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</si>
  <si>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</si>
  <si>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</si>
  <si>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</si>
  <si>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</si>
  <si>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</si>
  <si>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</si>
  <si>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</si>
  <si>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</si>
  <si>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</si>
  <si>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</si>
  <si>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</si>
  <si>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</si>
  <si>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</si>
  <si>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</si>
  <si>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</si>
  <si>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</si>
  <si>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</si>
  <si>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</si>
  <si>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</si>
  <si>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</si>
  <si>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</si>
  <si>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</si>
  <si>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</si>
  <si>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</si>
  <si>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</si>
  <si>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</si>
  <si>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</si>
  <si>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</si>
  <si>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</si>
  <si>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</si>
  <si>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</si>
  <si>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</si>
  <si>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</si>
  <si>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</si>
  <si>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</si>
  <si>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</si>
  <si>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</si>
  <si>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</si>
  <si>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</si>
  <si>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</si>
  <si>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</si>
  <si>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</si>
  <si>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</si>
  <si>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</si>
  <si>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</si>
  <si>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</si>
  <si>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</si>
  <si>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</si>
  <si>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</si>
  <si>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</si>
  <si>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</si>
  <si>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</si>
  <si>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</si>
  <si>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</si>
  <si>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</si>
  <si>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</si>
  <si>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</si>
  <si>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</si>
  <si>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</si>
  <si>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</si>
  <si>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</si>
  <si>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</si>
  <si>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</si>
  <si>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</si>
  <si>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</si>
  <si>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</si>
  <si>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</si>
  <si>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</si>
  <si>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</si>
  <si>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</si>
  <si>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</si>
  <si>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</si>
  <si>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</si>
  <si>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</si>
  <si>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</si>
  <si>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</si>
  <si>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</si>
  <si>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</si>
  <si>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</si>
  <si>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</si>
  <si>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</si>
  <si>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</si>
  <si>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</si>
  <si>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</si>
  <si>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</si>
  <si>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</si>
  <si>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</si>
  <si>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</si>
  <si>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</si>
  <si>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</si>
  <si>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</si>
  <si>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</si>
  <si>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</si>
  <si>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</si>
  <si>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</si>
  <si>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</si>
  <si>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</si>
  <si>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</si>
  <si>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</si>
  <si>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</si>
  <si>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</si>
  <si>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</si>
  <si>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</si>
  <si>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</si>
  <si>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</si>
  <si>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</si>
  <si>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</si>
  <si>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</si>
  <si>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</si>
  <si>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</si>
  <si>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</si>
  <si>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</si>
  <si>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</si>
  <si>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</si>
  <si>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</si>
  <si>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</si>
  <si>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</si>
  <si>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</si>
  <si>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</si>
  <si>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</si>
  <si>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</si>
  <si>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</si>
  <si>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</si>
  <si>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</si>
  <si>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</si>
  <si>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</si>
  <si>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</si>
  <si>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</si>
  <si>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</si>
  <si>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</si>
  <si>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</si>
  <si>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</si>
  <si>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</si>
  <si>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</si>
  <si>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</si>
  <si>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</si>
  <si>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</si>
  <si>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</si>
  <si>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</si>
  <si>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</si>
  <si>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</si>
  <si>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</si>
  <si>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</si>
  <si>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</si>
  <si>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</si>
  <si>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</si>
  <si>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</si>
  <si>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</si>
  <si>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</si>
  <si>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</si>
  <si>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</si>
  <si>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</si>
  <si>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</si>
  <si>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</si>
  <si>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</si>
  <si>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</si>
  <si>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</si>
  <si>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</si>
  <si>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</si>
  <si>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</si>
  <si>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</si>
  <si>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</si>
  <si>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</si>
  <si>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</si>
  <si>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</si>
  <si>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</si>
  <si>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</si>
  <si>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</si>
  <si>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</si>
  <si>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</si>
  <si>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</si>
  <si>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</si>
  <si>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</si>
  <si>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</si>
  <si>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</si>
  <si>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</si>
  <si>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</si>
  <si>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</si>
  <si>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</si>
  <si>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</si>
  <si>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</si>
  <si>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</si>
  <si>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</si>
  <si>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</si>
  <si>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</si>
  <si>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</si>
  <si>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</si>
  <si>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</si>
  <si>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</si>
  <si>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</si>
  <si>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</si>
  <si>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</si>
  <si>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</si>
  <si>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</si>
  <si>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</si>
  <si>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</si>
  <si>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</si>
  <si>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</si>
  <si>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</si>
  <si>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</si>
  <si>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</si>
  <si>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</si>
  <si>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</si>
  <si>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</si>
  <si>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</si>
  <si>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</si>
  <si>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</si>
  <si>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</si>
  <si>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</si>
  <si>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</si>
  <si>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</si>
  <si>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</si>
  <si>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</si>
  <si>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</si>
  <si>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</si>
  <si>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</si>
  <si>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</si>
  <si>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</si>
  <si>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</si>
  <si>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</si>
  <si>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</si>
  <si>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</si>
  <si>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</si>
  <si>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</si>
  <si>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</si>
  <si>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</si>
  <si>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</si>
  <si>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</si>
  <si>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</si>
  <si>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</si>
  <si>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</si>
  <si>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</si>
  <si>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</si>
  <si>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</si>
  <si>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</si>
  <si>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</si>
  <si>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</si>
  <si>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</si>
  <si>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</si>
  <si>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</si>
  <si>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</si>
  <si>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</si>
  <si>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</si>
  <si>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</si>
  <si>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</si>
  <si>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</si>
  <si>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</si>
  <si>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</si>
  <si>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</si>
  <si>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</si>
  <si>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</si>
  <si>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</si>
  <si>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</si>
  <si>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</si>
  <si>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</si>
  <si>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</si>
  <si>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</si>
  <si>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</si>
  <si>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</si>
  <si>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</si>
  <si>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</si>
  <si>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</si>
  <si>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</si>
  <si>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</si>
  <si>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</si>
  <si>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</si>
  <si>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</si>
  <si>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</si>
  <si>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</si>
  <si>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</si>
  <si>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</si>
  <si>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</si>
  <si>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</si>
  <si>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</si>
  <si>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</si>
  <si>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</si>
  <si>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</si>
  <si>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</si>
  <si>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</si>
  <si>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</si>
  <si>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</si>
  <si>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</si>
  <si>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</si>
  <si>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</si>
  <si>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</si>
  <si>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</si>
  <si>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</si>
  <si>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</si>
  <si>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</si>
  <si>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</si>
  <si>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</si>
  <si>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</si>
  <si>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</si>
  <si>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</si>
  <si>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</si>
  <si>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</si>
  <si>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</si>
  <si>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</si>
  <si>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</si>
  <si>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</si>
  <si>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</si>
  <si>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</si>
  <si>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</si>
  <si>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</si>
  <si>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</si>
  <si>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</si>
  <si>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</si>
  <si>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</si>
  <si>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</si>
  <si>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</si>
  <si>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</si>
  <si>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</si>
  <si>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</si>
  <si>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</si>
  <si>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</si>
  <si>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</si>
  <si>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</si>
  <si>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</si>
  <si>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</si>
  <si>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</si>
  <si>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</si>
  <si>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</si>
  <si>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</si>
  <si>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</si>
  <si>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</si>
  <si>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</si>
  <si>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</si>
  <si>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</si>
  <si>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</si>
  <si>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</si>
  <si>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</si>
  <si>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</si>
  <si>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</si>
  <si>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</si>
  <si>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</si>
  <si>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</si>
  <si>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</si>
  <si>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</si>
  <si>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</si>
  <si>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</si>
  <si>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</si>
  <si>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</si>
  <si>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</si>
  <si>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</si>
  <si>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</si>
  <si>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</si>
  <si>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</si>
  <si>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</si>
  <si>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</si>
  <si>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</si>
  <si>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</si>
  <si>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</si>
  <si>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</si>
  <si>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</si>
  <si>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</si>
  <si>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</si>
  <si>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</si>
  <si>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</si>
  <si>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</si>
  <si>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</si>
  <si>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</si>
  <si>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</si>
  <si>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</si>
  <si>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</si>
  <si>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</si>
  <si>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</si>
  <si>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</si>
  <si>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</si>
  <si>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</si>
  <si>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</si>
  <si>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</si>
  <si>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</si>
  <si>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</si>
  <si>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</si>
  <si>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</si>
  <si>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</si>
  <si>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</si>
  <si>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</si>
  <si>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</si>
  <si>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</si>
  <si>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</si>
  <si>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</si>
  <si>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</si>
  <si>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</si>
  <si>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</si>
  <si>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</si>
  <si>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</si>
  <si>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</si>
  <si>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</si>
  <si>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</si>
  <si>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</si>
  <si>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</si>
  <si>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</si>
  <si>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</si>
  <si>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</si>
  <si>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</si>
  <si>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</si>
  <si>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</si>
  <si>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</si>
  <si>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</si>
  <si>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</si>
  <si>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</si>
  <si>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</si>
  <si>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</si>
  <si>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</si>
  <si>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</si>
  <si>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</si>
  <si>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</si>
  <si>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</si>
  <si>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</si>
  <si>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</si>
  <si>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</si>
  <si>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</si>
  <si>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</si>
  <si>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</si>
  <si>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</si>
  <si>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</si>
  <si>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</si>
  <si>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</si>
  <si>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</si>
  <si>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</si>
  <si>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</si>
  <si>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</si>
  <si>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</si>
  <si>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</si>
  <si>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</si>
  <si>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</si>
  <si>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</si>
  <si>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</si>
  <si>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</si>
  <si>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</si>
  <si>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</si>
  <si>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</si>
  <si>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</si>
  <si>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</si>
  <si>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</si>
  <si>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</si>
  <si>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</si>
  <si>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</si>
  <si>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</si>
  <si>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</si>
  <si>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</si>
  <si>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</si>
  <si>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</si>
  <si>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</si>
  <si>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</si>
  <si>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</si>
  <si>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</si>
  <si>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</si>
  <si>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</si>
  <si>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</si>
  <si>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</si>
  <si>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</si>
  <si>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</si>
  <si>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</si>
  <si>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</si>
  <si>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</si>
  <si>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</si>
  <si>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</si>
  <si>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</si>
  <si>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</si>
  <si>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</si>
  <si>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</si>
  <si>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</si>
  <si>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</si>
  <si>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</si>
  <si>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</si>
  <si>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</si>
  <si>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</si>
  <si>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</si>
  <si>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</si>
  <si>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</si>
  <si>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</si>
  <si>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</si>
  <si>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</si>
  <si>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</si>
  <si>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</si>
  <si>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</si>
  <si>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</si>
  <si>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</si>
  <si>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</si>
  <si>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</si>
  <si>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</si>
  <si>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</si>
  <si>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</si>
  <si>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</si>
  <si>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</si>
  <si>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</si>
  <si>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</si>
  <si>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</si>
  <si>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</si>
  <si>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</si>
  <si>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</si>
  <si>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</si>
  <si>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</si>
  <si>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</si>
  <si>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</si>
  <si>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</si>
  <si>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</si>
  <si>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</si>
  <si>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</si>
  <si>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</si>
  <si>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</si>
  <si>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</si>
  <si>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</si>
  <si>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</si>
  <si>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</si>
  <si>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</si>
  <si>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</si>
  <si>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</si>
  <si>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</si>
  <si>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</si>
  <si>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</si>
  <si>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</si>
  <si>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</si>
  <si>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</si>
  <si>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</si>
  <si>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</si>
  <si>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</si>
  <si>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</si>
  <si>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</si>
  <si>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</si>
  <si>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</si>
  <si>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</si>
  <si>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</si>
  <si>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</si>
  <si>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</si>
  <si>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</si>
  <si>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</si>
  <si>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</si>
  <si>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</si>
  <si>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</si>
  <si>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</si>
  <si>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</si>
  <si>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</si>
  <si>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</si>
  <si>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</si>
  <si>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</si>
  <si>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</si>
  <si>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</si>
  <si>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</si>
  <si>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</si>
  <si>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</si>
  <si>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</si>
  <si>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</si>
  <si>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</si>
  <si>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</si>
  <si>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</si>
  <si>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</si>
  <si>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</si>
  <si>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</si>
  <si>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</si>
  <si>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</si>
  <si>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</si>
  <si>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</si>
  <si>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</si>
  <si>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</si>
  <si>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</si>
  <si>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</si>
  <si>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</si>
  <si>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</si>
  <si>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</si>
  <si>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</si>
  <si>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</si>
  <si>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</si>
  <si>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</si>
  <si>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</si>
  <si>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</si>
  <si>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</si>
  <si>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</si>
  <si>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</si>
  <si>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</si>
  <si>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</si>
  <si>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</si>
  <si>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</si>
  <si>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</si>
  <si>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</si>
  <si>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</si>
  <si>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</si>
  <si>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</si>
  <si>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</si>
  <si>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</si>
  <si>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</si>
  <si>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</si>
  <si>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</si>
  <si>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</si>
  <si>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</si>
  <si>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</si>
  <si>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</si>
  <si>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</si>
  <si>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</si>
  <si>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</si>
  <si>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</si>
  <si>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</si>
  <si>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</si>
  <si>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</si>
  <si>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</si>
  <si>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</si>
  <si>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</si>
  <si>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</si>
  <si>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</si>
  <si>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</si>
  <si>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</si>
  <si>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</si>
  <si>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</si>
  <si>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</si>
  <si>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</si>
  <si>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</si>
  <si>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</si>
  <si>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</si>
  <si>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</si>
  <si>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</si>
  <si>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</si>
  <si>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</si>
  <si>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</si>
  <si>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</si>
  <si>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</si>
  <si>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</si>
  <si>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</si>
  <si>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</si>
  <si>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</si>
  <si>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</si>
  <si>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</si>
  <si>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</si>
  <si>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</si>
  <si>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</si>
  <si>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</si>
  <si>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</si>
  <si>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</si>
  <si>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</si>
  <si>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</si>
  <si>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</si>
  <si>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</si>
  <si>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</si>
  <si>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</si>
  <si>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</si>
  <si>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</si>
  <si>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</si>
  <si>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</si>
  <si>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</si>
  <si>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</si>
  <si>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</si>
  <si>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</si>
  <si>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</si>
  <si>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</si>
  <si>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</si>
  <si>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</si>
  <si>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</si>
  <si>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</si>
  <si>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</si>
  <si>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</si>
  <si>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</si>
  <si>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</si>
  <si>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</si>
  <si>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</si>
  <si>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</si>
  <si>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</si>
  <si>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</si>
  <si>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</si>
  <si>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</si>
  <si>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</si>
  <si>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</si>
  <si>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</si>
  <si>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</si>
  <si>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</si>
  <si>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</si>
  <si>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</si>
  <si>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</si>
  <si>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</si>
  <si>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</si>
  <si>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</si>
  <si>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</si>
  <si>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</si>
  <si>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</si>
  <si>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</si>
  <si>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</si>
  <si>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</si>
  <si>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</si>
  <si>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</si>
  <si>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</si>
  <si>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</si>
  <si>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</si>
  <si>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</si>
  <si>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</si>
  <si>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</si>
  <si>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</si>
  <si>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</si>
  <si>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</si>
  <si>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</si>
  <si>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</si>
  <si>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</si>
  <si>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</si>
  <si>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</si>
  <si>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</si>
  <si>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</si>
  <si>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</si>
  <si>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</si>
  <si>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</si>
  <si>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</si>
  <si>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</si>
  <si>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</si>
  <si>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</si>
  <si>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</si>
  <si>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</si>
  <si>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</si>
  <si>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</si>
  <si>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</si>
  <si>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</si>
  <si>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</si>
  <si>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</si>
  <si>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</si>
  <si>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</si>
  <si>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</si>
  <si>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</si>
  <si>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</si>
  <si>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</si>
  <si>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</si>
  <si>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</si>
  <si>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</si>
  <si>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</si>
  <si>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</si>
  <si>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</si>
  <si>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</si>
  <si>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</si>
  <si>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</si>
  <si>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</si>
  <si>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</si>
  <si>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</si>
  <si>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</si>
  <si>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</si>
  <si>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</si>
  <si>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</si>
  <si>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</si>
  <si>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</si>
  <si>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</si>
  <si>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</si>
  <si>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</si>
  <si>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</si>
  <si>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</si>
  <si>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</si>
  <si>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</si>
  <si>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</si>
  <si>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</si>
  <si>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</si>
  <si>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</si>
  <si>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</si>
  <si>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</si>
  <si>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</si>
  <si>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</si>
  <si>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</si>
  <si>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</si>
  <si>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</si>
  <si>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</si>
  <si>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</si>
  <si>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</si>
  <si>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</si>
  <si>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</si>
  <si>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</si>
  <si>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</si>
  <si>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</si>
  <si>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</si>
  <si>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</si>
  <si>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</si>
  <si>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</si>
  <si>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</si>
  <si>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</si>
  <si>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</si>
  <si>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</si>
  <si>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</si>
  <si>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</si>
  <si>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</si>
  <si>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</si>
  <si>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</si>
  <si>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</si>
  <si>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</si>
  <si>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</si>
  <si>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</si>
  <si>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</si>
  <si>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</si>
  <si>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</si>
  <si>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</si>
  <si>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</si>
  <si>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</si>
  <si>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</si>
  <si>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</si>
  <si>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</si>
  <si>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</si>
  <si>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</si>
  <si>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</si>
  <si>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</si>
  <si>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</si>
  <si>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</si>
  <si>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</si>
  <si>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</si>
  <si>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</si>
  <si>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</si>
  <si>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</si>
  <si>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</si>
  <si>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</si>
  <si>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</si>
  <si>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</si>
  <si>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</si>
  <si>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</si>
  <si>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</si>
  <si>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</si>
  <si>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</si>
  <si>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</si>
  <si>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</si>
  <si>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</si>
  <si>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</si>
  <si>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</si>
  <si>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</si>
  <si>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</si>
  <si>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</si>
  <si>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</si>
  <si>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</si>
  <si>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</si>
  <si>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</si>
  <si>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</si>
  <si>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</si>
  <si>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</si>
  <si>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</si>
  <si>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</si>
  <si>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</si>
  <si>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</si>
  <si>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</si>
  <si>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</si>
  <si>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</si>
  <si>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</si>
  <si>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</si>
  <si>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</si>
  <si>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</si>
  <si>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</si>
  <si>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</si>
  <si>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</si>
  <si>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</si>
  <si>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</si>
  <si>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</si>
  <si>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</si>
  <si>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</si>
  <si>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</si>
  <si>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</si>
  <si>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</si>
  <si>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</si>
  <si>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</si>
  <si>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</si>
  <si>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</si>
  <si>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</si>
  <si>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</si>
  <si>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</si>
  <si>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</si>
  <si>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</si>
  <si>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</si>
  <si>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</si>
  <si>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</si>
  <si>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</si>
  <si>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</si>
  <si>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</si>
  <si>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</si>
  <si>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</si>
  <si>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</si>
  <si>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</si>
  <si>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</si>
  <si>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</si>
  <si>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</si>
  <si>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</si>
  <si>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</si>
  <si>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</si>
  <si>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</si>
  <si>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</si>
  <si>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</si>
  <si>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</si>
  <si>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</si>
  <si>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</si>
  <si>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</si>
  <si>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</si>
  <si>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</si>
  <si>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</si>
  <si>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</si>
  <si>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</si>
  <si>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</si>
  <si>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</si>
  <si>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</si>
  <si>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</si>
  <si>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</si>
  <si>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</si>
  <si>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</si>
  <si>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</si>
  <si>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</si>
  <si>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</si>
  <si>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</si>
  <si>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</si>
  <si>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</si>
  <si>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</si>
  <si>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</si>
  <si>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</si>
  <si>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</si>
  <si>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</si>
  <si>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</si>
  <si>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</si>
  <si>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</si>
  <si>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</si>
  <si>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</si>
  <si>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</si>
  <si>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</si>
  <si>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</si>
  <si>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</si>
  <si>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</si>
  <si>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</si>
  <si>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</si>
  <si>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</si>
  <si>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</si>
  <si>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</si>
  <si>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</si>
  <si>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</si>
  <si>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</si>
  <si>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</si>
  <si>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</si>
  <si>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</si>
  <si>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</si>
  <si>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</si>
  <si>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</si>
  <si>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</si>
  <si>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</si>
  <si>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</si>
  <si>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</si>
  <si>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</si>
  <si>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</si>
  <si>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</si>
  <si>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</si>
  <si>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</si>
  <si>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</si>
  <si>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</si>
  <si>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</si>
  <si>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</si>
  <si>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</si>
  <si>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</si>
  <si>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</si>
  <si>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</si>
  <si>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</si>
  <si>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</si>
  <si>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</si>
  <si>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</si>
  <si>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</si>
  <si>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</si>
  <si>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</si>
  <si>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</si>
  <si>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</si>
  <si>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</si>
  <si>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</si>
  <si>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</si>
  <si>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</si>
  <si>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</si>
  <si>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</si>
  <si>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</si>
  <si>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</si>
  <si>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</si>
  <si>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</si>
  <si>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</si>
  <si>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</si>
  <si>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</si>
  <si>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</si>
  <si>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</si>
  <si>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</si>
  <si>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</si>
  <si>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</si>
  <si>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</si>
  <si>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</si>
  <si>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</si>
  <si>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</si>
  <si>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</si>
  <si>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</si>
  <si>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</si>
  <si>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</si>
  <si>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</si>
  <si>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</si>
  <si>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</si>
  <si>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</si>
  <si>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</si>
  <si>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</si>
  <si>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</si>
  <si>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</si>
  <si>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</si>
  <si>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</si>
  <si>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</si>
  <si>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</si>
  <si>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</si>
  <si>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</si>
  <si>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</si>
  <si>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</si>
  <si>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</si>
  <si>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</si>
  <si>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</si>
  <si>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</si>
  <si>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</si>
  <si>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</si>
  <si>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</si>
  <si>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</si>
  <si>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</si>
  <si>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</si>
  <si>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</si>
  <si>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</si>
  <si>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</si>
  <si>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</si>
  <si>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</si>
  <si>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</si>
  <si>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</si>
  <si>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</si>
  <si>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</si>
  <si>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</si>
  <si>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</si>
  <si>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</si>
  <si>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</si>
  <si>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</si>
  <si>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</si>
  <si>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</si>
  <si>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</si>
  <si>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</si>
  <si>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</si>
  <si>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</si>
  <si>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</si>
  <si>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</si>
  <si>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</si>
  <si>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</si>
  <si>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</si>
  <si>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</si>
  <si>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</si>
  <si>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</si>
  <si>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</si>
  <si>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</si>
  <si>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</si>
  <si>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</si>
  <si>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</si>
  <si>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</si>
  <si>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</si>
  <si>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</si>
  <si>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</si>
  <si>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</si>
  <si>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</si>
  <si>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</si>
  <si>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</si>
  <si>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</si>
  <si>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</si>
  <si>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</si>
  <si>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</si>
  <si>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</si>
  <si>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</si>
  <si>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</si>
  <si>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</si>
  <si>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</si>
  <si>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</si>
  <si>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</si>
  <si>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</si>
  <si>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</si>
  <si>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</si>
  <si>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</si>
  <si>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</si>
  <si>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</si>
  <si>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</si>
  <si>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</si>
  <si>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</si>
  <si>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</si>
  <si>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</si>
  <si>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</si>
  <si>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</si>
  <si>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</si>
  <si>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</si>
  <si>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</si>
  <si>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</si>
  <si>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</si>
  <si>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</si>
  <si>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</si>
  <si>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</si>
  <si>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</si>
  <si>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</si>
  <si>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</si>
  <si>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</si>
  <si>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</si>
  <si>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</si>
  <si>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</si>
  <si>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</si>
  <si>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</si>
  <si>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</si>
  <si>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</si>
  <si>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</si>
  <si>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</si>
  <si>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</si>
  <si>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</si>
  <si>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</si>
  <si>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</si>
  <si>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</si>
  <si>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</si>
  <si>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</si>
  <si>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</si>
  <si>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</si>
  <si>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</si>
  <si>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</si>
  <si>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</si>
  <si>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</si>
  <si>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</si>
  <si>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</si>
  <si>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</si>
  <si>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</si>
  <si>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</si>
  <si>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</si>
  <si>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</si>
  <si>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</si>
  <si>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</si>
  <si>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</si>
  <si>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</si>
  <si>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</si>
  <si>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</si>
  <si>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</si>
  <si>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</si>
  <si>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</si>
  <si>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</si>
  <si>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</si>
  <si>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</si>
  <si>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</si>
  <si>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</si>
  <si>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</si>
  <si>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</si>
  <si>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</si>
  <si>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</si>
  <si>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</si>
  <si>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</si>
  <si>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</si>
  <si>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</si>
  <si>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</si>
  <si>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</si>
  <si>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</si>
  <si>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</si>
  <si>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</si>
  <si>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</si>
  <si>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</si>
  <si>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</si>
  <si>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</si>
  <si>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</si>
  <si>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</si>
  <si>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</si>
  <si>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</si>
  <si>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</si>
  <si>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</si>
  <si>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</si>
  <si>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</si>
  <si>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</si>
  <si>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</si>
  <si>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</si>
  <si>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</si>
  <si>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</si>
  <si>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</si>
  <si>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</si>
  <si>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</si>
  <si>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</si>
  <si>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</si>
  <si>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</si>
  <si>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</si>
  <si>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</si>
  <si>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</si>
  <si>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</si>
  <si>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</si>
  <si>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</si>
  <si>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</si>
  <si>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</si>
  <si>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</si>
  <si>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</si>
  <si>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</si>
  <si>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</si>
  <si>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</si>
  <si>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</si>
  <si>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</si>
  <si>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</si>
  <si>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</si>
  <si>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</si>
  <si>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</si>
  <si>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</si>
  <si>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</si>
  <si>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</si>
  <si>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</si>
  <si>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</si>
  <si>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</si>
  <si>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</si>
  <si>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</si>
  <si>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</si>
  <si>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</si>
  <si>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</si>
  <si>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</si>
  <si>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</si>
  <si>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</si>
  <si>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</si>
  <si>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</si>
  <si>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</si>
  <si>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</si>
  <si>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</si>
  <si>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</si>
  <si>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</si>
  <si>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</si>
  <si>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</si>
  <si>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</si>
  <si>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</si>
  <si>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</si>
  <si>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</si>
  <si>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</si>
  <si>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</si>
  <si>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</si>
  <si>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</si>
  <si>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</si>
  <si>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</si>
  <si>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</si>
  <si>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</si>
  <si>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</si>
  <si>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</si>
  <si>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</si>
  <si>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</si>
  <si>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</si>
  <si>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</si>
  <si>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</si>
  <si>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</si>
  <si>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</si>
  <si>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</si>
  <si>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</si>
  <si>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</si>
  <si>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</si>
  <si>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</si>
  <si>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</si>
  <si>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</si>
  <si>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</si>
  <si>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</si>
  <si>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</si>
  <si>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</si>
  <si>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</si>
  <si>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</si>
  <si>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</si>
  <si>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</si>
  <si>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</si>
  <si>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</si>
  <si>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</si>
  <si>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</si>
  <si>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</si>
  <si>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</si>
  <si>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</si>
  <si>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</si>
  <si>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</si>
  <si>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</si>
  <si>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</si>
  <si>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</si>
  <si>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</si>
  <si>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</si>
  <si>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</si>
  <si>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</si>
  <si>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</si>
  <si>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</si>
  <si>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</si>
  <si>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</si>
  <si>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</si>
  <si>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</si>
  <si>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</si>
  <si>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</si>
  <si>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</si>
  <si>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</si>
  <si>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</si>
  <si>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</si>
  <si>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</si>
  <si>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</si>
  <si>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</si>
  <si>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</si>
  <si>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</si>
  <si>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</si>
  <si>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</si>
  <si>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</si>
  <si>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</si>
  <si>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</si>
  <si>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</si>
  <si>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</si>
  <si>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</si>
  <si>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</si>
  <si>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</si>
  <si>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</si>
  <si>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</si>
  <si>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</si>
  <si>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</si>
  <si>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</si>
  <si>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</si>
  <si>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</si>
  <si>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</si>
  <si>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</si>
  <si>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</si>
  <si>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</si>
  <si>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</si>
  <si>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</si>
  <si>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</si>
  <si>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</si>
  <si>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</si>
  <si>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</si>
  <si>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</si>
  <si>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</si>
  <si>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</si>
  <si>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</si>
  <si>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</si>
  <si>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</si>
  <si>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</si>
  <si>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</si>
  <si>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</si>
  <si>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</si>
  <si>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</si>
  <si>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</si>
  <si>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</si>
  <si>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</si>
  <si>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</si>
  <si>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</si>
  <si>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</si>
  <si>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</si>
  <si>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</si>
  <si>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</si>
  <si>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</si>
  <si>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</si>
  <si>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</si>
  <si>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</si>
  <si>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</si>
  <si>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</si>
  <si>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</si>
  <si>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</si>
  <si>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</si>
  <si>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</si>
  <si>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</si>
  <si>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</si>
  <si>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</si>
  <si>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</si>
  <si>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</si>
  <si>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</si>
  <si>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</si>
  <si>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</si>
  <si>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</si>
  <si>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</si>
  <si>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</si>
  <si>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</si>
  <si>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</si>
  <si>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</si>
  <si>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</si>
  <si>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</si>
  <si>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</si>
  <si>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</si>
  <si>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</si>
  <si>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</si>
  <si>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</si>
  <si>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</si>
  <si>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</si>
  <si>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</si>
  <si>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</si>
  <si>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</si>
  <si>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</si>
  <si>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</si>
  <si>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</si>
  <si>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</si>
  <si>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</si>
  <si>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</si>
  <si>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</si>
  <si>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</si>
  <si>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</si>
  <si>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</si>
  <si>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</si>
  <si>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</si>
  <si>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</si>
  <si>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</si>
  <si>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</si>
  <si>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</si>
  <si>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</si>
  <si>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</si>
  <si>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</si>
  <si>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</si>
  <si>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</si>
  <si>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</si>
  <si>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</si>
  <si>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</si>
  <si>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</si>
  <si>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</si>
  <si>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</si>
  <si>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</si>
  <si>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</si>
  <si>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</si>
  <si>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</si>
  <si>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</si>
  <si>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</si>
  <si>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</si>
  <si>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</si>
  <si>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</si>
  <si>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</si>
  <si>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</si>
  <si>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</si>
  <si>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</si>
  <si>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</si>
  <si>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</si>
  <si>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</si>
  <si>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</si>
  <si>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</si>
  <si>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</si>
  <si>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</si>
  <si>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</si>
  <si>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</si>
  <si>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</si>
  <si>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</si>
  <si>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</si>
  <si>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</si>
  <si>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</si>
  <si>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</si>
  <si>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</si>
  <si>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</si>
  <si>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</si>
  <si>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</si>
  <si>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</si>
  <si>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</si>
  <si>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</si>
  <si>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</si>
  <si>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</si>
  <si>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</si>
  <si>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</si>
  <si>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</si>
  <si>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</si>
  <si>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</si>
  <si>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</si>
  <si>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</si>
  <si>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</si>
  <si>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</si>
  <si>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</si>
  <si>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</si>
  <si>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</si>
  <si>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</si>
  <si>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</si>
  <si>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</si>
  <si>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</si>
  <si>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</si>
  <si>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</si>
  <si>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</si>
  <si>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</si>
  <si>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</si>
  <si>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</si>
  <si>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</si>
  <si>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</si>
  <si>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</si>
  <si>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</si>
  <si>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</si>
  <si>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</si>
  <si>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</si>
  <si>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</si>
  <si>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</si>
  <si>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</si>
  <si>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</si>
  <si>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</si>
  <si>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</si>
  <si>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</si>
  <si>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</si>
  <si>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</si>
  <si>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</si>
  <si>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</si>
  <si>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</si>
  <si>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</si>
  <si>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</si>
  <si>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</si>
  <si>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</si>
  <si>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</si>
  <si>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</si>
  <si>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</si>
  <si>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</si>
  <si>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</si>
  <si>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</si>
  <si>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</si>
  <si>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</si>
  <si>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</si>
  <si>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</si>
  <si>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</si>
  <si>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</si>
  <si>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</si>
  <si>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</si>
  <si>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</si>
  <si>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</si>
  <si>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</si>
  <si>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</si>
  <si>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</si>
  <si>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</si>
  <si>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</si>
  <si>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</si>
  <si>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</si>
  <si>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</si>
  <si>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</si>
  <si>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</si>
  <si>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</si>
  <si>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</si>
  <si>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</si>
  <si>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</si>
  <si>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</si>
  <si>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</si>
  <si>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</si>
  <si>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</si>
  <si>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</si>
  <si>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</si>
  <si>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</si>
  <si>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</si>
  <si>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</si>
  <si>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</si>
  <si>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</si>
  <si>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</si>
  <si>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</si>
  <si>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</si>
  <si>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</si>
  <si>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</si>
  <si>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</si>
  <si>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</si>
  <si>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</si>
  <si>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</si>
  <si>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</si>
  <si>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</si>
  <si>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</si>
  <si>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</si>
  <si>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</si>
  <si>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</si>
  <si>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</si>
  <si>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</si>
  <si>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</si>
  <si>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</si>
  <si>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</si>
  <si>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</si>
  <si>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</si>
  <si>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</si>
  <si>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</si>
  <si>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</si>
  <si>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</si>
  <si>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</si>
  <si>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</si>
  <si>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</si>
  <si>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</si>
  <si>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</si>
  <si>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</si>
  <si>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</si>
  <si>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</si>
  <si>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</si>
  <si>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</si>
  <si>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</si>
  <si>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</si>
  <si>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</si>
  <si>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</si>
  <si>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</si>
  <si>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</si>
  <si>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</si>
  <si>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</si>
  <si>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</si>
  <si>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</si>
  <si>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</si>
  <si>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</si>
  <si>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</si>
  <si>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</si>
  <si>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</si>
  <si>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</si>
  <si>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</si>
  <si>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</si>
  <si>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</si>
  <si>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</si>
  <si>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</si>
  <si>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</si>
  <si>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</si>
  <si>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</si>
  <si>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</si>
  <si>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</si>
  <si>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</si>
  <si>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</si>
  <si>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</si>
  <si>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</si>
  <si>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</si>
  <si>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</si>
  <si>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</si>
  <si>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</si>
  <si>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</si>
  <si>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</si>
  <si>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</si>
  <si>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</si>
  <si>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</si>
  <si>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</si>
  <si>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</si>
  <si>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</si>
  <si>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</si>
  <si>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</si>
  <si>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</si>
  <si>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</si>
  <si>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</si>
  <si>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</si>
  <si>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</si>
  <si>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</si>
  <si>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</si>
  <si>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</si>
  <si>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</si>
  <si>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</si>
  <si>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</si>
  <si>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</si>
  <si>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</si>
  <si>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</si>
  <si>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</si>
  <si>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</si>
  <si>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</si>
  <si>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</si>
  <si>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</si>
  <si>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</si>
  <si>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</si>
  <si>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</si>
  <si>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</si>
  <si>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</si>
  <si>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</si>
  <si>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</si>
  <si>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</si>
  <si>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</si>
  <si>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</si>
  <si>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</si>
  <si>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</si>
  <si>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</si>
  <si>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</si>
  <si>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</si>
  <si>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</si>
  <si>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</si>
  <si>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</si>
  <si>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</si>
  <si>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</si>
  <si>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</si>
  <si>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</si>
  <si>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</si>
  <si>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</si>
  <si>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</si>
  <si>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</si>
  <si>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</si>
  <si>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</si>
  <si>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</si>
  <si>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</si>
  <si>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</si>
  <si>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</si>
  <si>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</si>
  <si>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</si>
  <si>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</si>
  <si>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</si>
  <si>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</si>
  <si>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</si>
  <si>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</si>
  <si>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</si>
  <si>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</si>
  <si>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</si>
  <si>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</si>
  <si>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</si>
  <si>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</si>
  <si>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</si>
  <si>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</si>
  <si>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</si>
  <si>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</si>
  <si>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</si>
  <si>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</si>
  <si>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</si>
  <si>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</si>
  <si>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</si>
  <si>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</si>
  <si>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</si>
  <si>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</si>
  <si>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</si>
  <si>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</si>
  <si>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</si>
  <si>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</si>
  <si>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</si>
  <si>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</si>
  <si>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</si>
  <si>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</si>
  <si>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</si>
  <si>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</si>
  <si>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</si>
  <si>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</si>
  <si>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</si>
  <si>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</si>
  <si>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</si>
  <si>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</si>
  <si>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</si>
  <si>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</si>
  <si>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</si>
  <si>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</si>
  <si>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</si>
  <si>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</si>
  <si>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</si>
  <si>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</si>
  <si>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</si>
  <si>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</si>
  <si>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</si>
  <si>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</si>
  <si>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</si>
  <si>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</si>
  <si>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</si>
  <si>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</si>
  <si>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</si>
  <si>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</si>
  <si>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</si>
  <si>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</si>
  <si>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</si>
  <si>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</si>
  <si>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</si>
  <si>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</si>
  <si>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</si>
  <si>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</si>
  <si>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</si>
  <si>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</si>
  <si>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</si>
  <si>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</si>
  <si>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</si>
  <si>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</si>
  <si>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</si>
  <si>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</si>
  <si>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</si>
  <si>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</si>
  <si>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</si>
  <si>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</si>
  <si>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</si>
  <si>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</si>
  <si>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</si>
  <si>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</si>
  <si>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</si>
  <si>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</si>
  <si>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</si>
  <si>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</si>
  <si>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</si>
  <si>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</si>
  <si>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</si>
  <si>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</si>
  <si>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</si>
  <si>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</si>
  <si>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</si>
  <si>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</si>
  <si>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</si>
  <si>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</si>
  <si>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</si>
  <si>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</si>
  <si>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</si>
  <si>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</si>
  <si>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</si>
  <si>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</si>
  <si>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</si>
  <si>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</si>
  <si>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</si>
  <si>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</si>
  <si>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</si>
  <si>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</si>
  <si>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</si>
  <si>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</si>
  <si>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</si>
  <si>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</si>
  <si>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</si>
  <si>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</si>
  <si>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</si>
  <si>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</si>
  <si>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</si>
  <si>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</si>
  <si>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</si>
  <si>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</si>
  <si>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</si>
  <si>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</si>
  <si>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</si>
  <si>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</si>
  <si>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</si>
  <si>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</si>
  <si>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</si>
  <si>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</si>
  <si>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</si>
  <si>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</si>
  <si>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</si>
  <si>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</si>
  <si>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</si>
  <si>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</si>
  <si>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</si>
  <si>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</si>
  <si>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</si>
  <si>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</si>
  <si>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</si>
  <si>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</si>
  <si>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</si>
  <si>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</si>
  <si>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</si>
  <si>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</si>
  <si>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</si>
  <si>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</si>
  <si>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</si>
  <si>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</si>
  <si>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</si>
  <si>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</si>
  <si>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</si>
  <si>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</si>
  <si>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</si>
  <si>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</si>
  <si>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</si>
  <si>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</si>
  <si>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</si>
  <si>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</si>
  <si>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</si>
  <si>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</si>
  <si>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</si>
  <si>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</si>
  <si>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</si>
  <si>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</si>
  <si>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</si>
  <si>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</si>
  <si>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</si>
  <si>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</si>
  <si>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</si>
  <si>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</si>
  <si>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</si>
  <si>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</si>
  <si>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</si>
  <si>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</si>
  <si>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</si>
  <si>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</si>
  <si>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</si>
  <si>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</si>
  <si>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</si>
  <si>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</si>
  <si>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</si>
  <si>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</si>
  <si>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</si>
  <si>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</si>
  <si>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</si>
  <si>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</si>
  <si>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</si>
  <si>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</si>
  <si>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</si>
  <si>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</si>
  <si>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</si>
  <si>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</si>
  <si>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</si>
  <si>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</si>
  <si>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</si>
  <si>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</si>
  <si>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</si>
  <si>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</si>
  <si>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</si>
  <si>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</si>
  <si>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</si>
  <si>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</si>
  <si>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</si>
  <si>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</si>
  <si>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</si>
  <si>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</si>
  <si>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</si>
  <si>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</si>
  <si>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</si>
  <si>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</si>
  <si>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</si>
  <si>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</si>
  <si>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</si>
  <si>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</si>
  <si>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</si>
  <si>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</si>
  <si>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</si>
  <si>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</si>
  <si>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</si>
  <si>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</si>
  <si>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</si>
  <si>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</si>
  <si>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</si>
  <si>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</si>
  <si>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</si>
  <si>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</si>
  <si>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</si>
  <si>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</si>
  <si>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</si>
  <si>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</si>
  <si>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</si>
  <si>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</si>
  <si>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</si>
  <si>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</si>
  <si>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</si>
  <si>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</si>
  <si>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</si>
  <si>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</si>
  <si>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</si>
  <si>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</si>
  <si>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</si>
  <si>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</si>
  <si>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</si>
  <si>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</si>
  <si>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</si>
  <si>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</si>
  <si>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</si>
  <si>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</si>
  <si>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</si>
  <si>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</si>
  <si>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</si>
  <si>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</si>
  <si>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</si>
  <si>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</si>
  <si>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</si>
  <si>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</si>
  <si>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</si>
  <si>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</si>
  <si>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</si>
  <si>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</si>
  <si>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</si>
  <si>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</si>
  <si>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</si>
  <si>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</si>
  <si>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</si>
  <si>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</si>
  <si>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</si>
  <si>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</si>
  <si>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</si>
  <si>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</si>
  <si>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</si>
  <si>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</si>
  <si>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</si>
  <si>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</si>
  <si>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</si>
  <si>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</si>
  <si>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</si>
  <si>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</si>
  <si>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</si>
  <si>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</si>
  <si>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</si>
  <si>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</si>
  <si>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</si>
  <si>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</si>
  <si>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</si>
  <si>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</si>
  <si>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</si>
  <si>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</si>
  <si>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</si>
  <si>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</si>
  <si>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</si>
  <si>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</si>
  <si>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</si>
  <si>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</si>
  <si>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</si>
  <si>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</si>
  <si>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</si>
  <si>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</si>
  <si>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</si>
  <si>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</si>
  <si>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</si>
  <si>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</si>
  <si>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</si>
  <si>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</si>
  <si>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</si>
  <si>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</si>
  <si>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</si>
  <si>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</si>
  <si>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</si>
  <si>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</si>
  <si>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</si>
  <si>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</si>
  <si>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</si>
  <si>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</si>
  <si>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</si>
  <si>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</si>
  <si>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</si>
  <si>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</si>
  <si>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</si>
  <si>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</si>
  <si>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</si>
  <si>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</si>
  <si>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</si>
  <si>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</si>
  <si>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</si>
  <si>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</si>
  <si>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</si>
  <si>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</si>
  <si>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</si>
  <si>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</si>
  <si>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</si>
  <si>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</si>
  <si>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</si>
  <si>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</si>
  <si>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</si>
  <si>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</si>
  <si>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</si>
  <si>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</si>
  <si>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</si>
  <si>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</si>
  <si>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</si>
  <si>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</si>
  <si>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</si>
  <si>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</si>
  <si>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</si>
  <si>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</si>
  <si>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</si>
  <si>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</si>
  <si>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</si>
  <si>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</si>
  <si>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</si>
  <si>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</si>
  <si>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</si>
  <si>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</si>
  <si>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</si>
  <si>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</si>
  <si>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</si>
  <si>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</si>
  <si>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</si>
  <si>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</si>
  <si>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</si>
  <si>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</si>
  <si>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</si>
  <si>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</si>
  <si>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</si>
  <si>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</si>
  <si>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</si>
  <si>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</si>
  <si>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</si>
  <si>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</si>
  <si>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</si>
  <si>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</si>
  <si>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</si>
  <si>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</si>
  <si>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</si>
  <si>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</si>
  <si>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</si>
  <si>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</si>
  <si>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</si>
  <si>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</si>
  <si>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</si>
  <si>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</si>
  <si>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</si>
  <si>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</si>
  <si>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</si>
  <si>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</si>
  <si>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</si>
  <si>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</si>
  <si>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</si>
  <si>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</si>
  <si>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</si>
  <si>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</si>
  <si>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</si>
  <si>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</si>
  <si>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</si>
  <si>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</si>
  <si>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</si>
  <si>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</si>
  <si>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</si>
  <si>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</si>
  <si>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</si>
  <si>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</si>
  <si>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</si>
  <si>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</si>
  <si>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</si>
  <si>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</si>
  <si>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</si>
  <si>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</si>
  <si>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</si>
  <si>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</si>
  <si>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</si>
  <si>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</si>
  <si>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</si>
  <si>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</si>
  <si>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</si>
  <si>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</si>
  <si>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</si>
  <si>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</si>
  <si>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</si>
  <si>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</si>
  <si>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</si>
  <si>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</si>
  <si>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</si>
  <si>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</si>
  <si>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</si>
  <si>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</si>
  <si>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</si>
  <si>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</si>
  <si>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</si>
  <si>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</si>
  <si>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</si>
  <si>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</si>
  <si>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</si>
  <si>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</si>
  <si>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</si>
  <si>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</si>
  <si>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</si>
  <si>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</si>
  <si>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</si>
  <si>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</si>
  <si>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</si>
  <si>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</si>
  <si>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</si>
  <si>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</si>
  <si>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</si>
  <si>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</si>
  <si>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</si>
  <si>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</si>
  <si>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</si>
  <si>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</si>
  <si>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</si>
  <si>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</si>
  <si>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</si>
  <si>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</si>
  <si>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</si>
  <si>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</si>
  <si>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</si>
  <si>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</si>
  <si>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</si>
  <si>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</si>
  <si>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</si>
  <si>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</si>
  <si>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</si>
  <si>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</si>
  <si>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</si>
  <si>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</si>
  <si>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</si>
  <si>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</si>
  <si>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</si>
  <si>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</si>
  <si>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</si>
  <si>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</si>
  <si>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</si>
  <si>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</si>
  <si>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</si>
  <si>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</si>
  <si>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</si>
  <si>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</si>
  <si>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</si>
  <si>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</si>
  <si>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</si>
  <si>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</si>
  <si>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</si>
  <si>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</si>
  <si>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</si>
  <si>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</si>
  <si>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</si>
  <si>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</si>
  <si>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</si>
  <si>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</si>
  <si>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</si>
  <si>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</si>
  <si>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</si>
  <si>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</si>
  <si>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</si>
  <si>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</si>
  <si>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</si>
  <si>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</si>
  <si>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</si>
  <si>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</si>
  <si>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</si>
  <si>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</si>
  <si>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</si>
  <si>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</si>
  <si>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</si>
  <si>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</si>
  <si>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</si>
  <si>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</si>
  <si>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</si>
  <si>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</si>
  <si>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</si>
  <si>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</si>
  <si>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</si>
  <si>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</si>
  <si>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</si>
  <si>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</si>
  <si>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</si>
  <si>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</si>
  <si>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</si>
  <si>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</si>
  <si>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</si>
  <si>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</si>
  <si>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</si>
  <si>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</si>
  <si>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</si>
  <si>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</si>
  <si>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</si>
  <si>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</si>
  <si>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</si>
  <si>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</si>
  <si>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</si>
  <si>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</si>
  <si>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</si>
  <si>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</si>
  <si>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</si>
  <si>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</si>
  <si>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</si>
  <si>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</si>
  <si>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</si>
  <si>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</si>
  <si>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</si>
  <si>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</si>
  <si>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</si>
  <si>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</si>
  <si>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</si>
  <si>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</si>
  <si>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</si>
  <si>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</si>
  <si>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</si>
  <si>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</si>
  <si>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</si>
  <si>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</si>
  <si>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</si>
  <si>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</si>
  <si>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</si>
  <si>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</si>
  <si>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</si>
  <si>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</si>
  <si>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</si>
  <si>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</si>
  <si>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</si>
  <si>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</si>
  <si>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</si>
  <si>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</si>
  <si>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</si>
  <si>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</si>
  <si>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</si>
  <si>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</si>
  <si>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</si>
  <si>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</si>
  <si>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</si>
  <si>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</si>
  <si>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</si>
  <si>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</si>
  <si>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</si>
  <si>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</si>
  <si>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</si>
  <si>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</si>
  <si>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</si>
  <si>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</si>
  <si>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</si>
  <si>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</si>
  <si>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</si>
  <si>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</si>
  <si>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</si>
  <si>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</si>
  <si>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</si>
  <si>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</si>
  <si>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</si>
  <si>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</si>
  <si>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</si>
  <si>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</si>
  <si>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</si>
  <si>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</si>
  <si>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</si>
  <si>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</si>
  <si>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VLADIMIR NAZOR</t>
  </si>
  <si>
    <t>MASARIKOVA 21</t>
  </si>
  <si>
    <t>NEVENKA KOLARIĆ</t>
  </si>
  <si>
    <t>033725135</t>
  </si>
  <si>
    <t>033721070</t>
  </si>
  <si>
    <t>ured@os-vnazor-vt.skole.hr</t>
  </si>
  <si>
    <t>SANJICA SAMAC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</si>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</sst>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12150558</v>
      </c>
      <c r="D2" s="63">
        <f>PRRAS!E12</f>
        <v>13498112</v>
      </c>
      <c r="E2" s="63"/>
      <c r="F2" s="63"/>
      <c r="G2" s="64">
        <f t="shared" ref="G2:G65" si="0">(B2/1000)*(C2*1+D2*2)</f>
        <v>39146.781999999999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08711</v>
      </c>
      <c r="L10" s="50">
        <f>INT(VALUE(RefStr!B6))</f>
        <v>8711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03104745</v>
      </c>
      <c r="L11" s="50">
        <f>INT(VALUE(RefStr!B8))</f>
        <v>3104745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VLADIMIR NAZOR</v>
      </c>
      <c r="L12" s="50">
        <f>LEN(Skriveni!K12)</f>
        <v>28</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33000</v>
      </c>
      <c r="L13" s="50">
        <f>INT(VALUE(RefStr!B12))</f>
        <v>33000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VIROVITICA</v>
      </c>
      <c r="L14" s="50">
        <f>LEN(Skriveni!K14)</f>
        <v>10</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MASARIKOVA 21</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491</v>
      </c>
      <c r="L19" s="50">
        <f>INT(VALUE(RefStr!B22))</f>
        <v>491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10</v>
      </c>
      <c r="L20" s="50">
        <f>IF(ISERROR(RefStr!H2),0,INT(VALUE(RefStr!H2)))</f>
        <v>10</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78808295716</v>
      </c>
      <c r="L21" s="50">
        <f>INT(VALUE(RefStr!K14))</f>
        <v>78808295716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NEVENKA KOLARIĆ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033725135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033721070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ured@os-vnazor-vt.skole.hr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ured@os-vnazor-vt.skole.hr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SANJICA SAMAC</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218.536.444,42</v>
      </c>
      <c r="L28" s="50">
        <f>SUM(G2:G1561)</f>
        <v>218536444.41799995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151366295.37099999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47371449.258000001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18358586.660999998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143.167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1439969.9609999999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9762553</v>
      </c>
      <c r="D46" s="58">
        <f>PRRAS!E56</f>
        <v>11257980</v>
      </c>
      <c r="E46" s="58">
        <v>0</v>
      </c>
      <c r="F46" s="58">
        <v>0</v>
      </c>
      <c r="G46" s="59">
        <f t="shared" si="0"/>
        <v>1452533.085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556024</v>
      </c>
      <c r="E50" s="58">
        <v>0</v>
      </c>
      <c r="F50" s="58">
        <v>0</v>
      </c>
      <c r="G50" s="59">
        <f t="shared" si="0"/>
        <v>54490.351999999999</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556024</v>
      </c>
      <c r="E53" s="58">
        <v>0</v>
      </c>
      <c r="F53" s="58">
        <v>0</v>
      </c>
      <c r="G53" s="59">
        <f t="shared" si="0"/>
        <v>57826.495999999999</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15429</v>
      </c>
      <c r="D55" s="58">
        <f>PRRAS!E65</f>
        <v>122976</v>
      </c>
      <c r="E55" s="58">
        <v>0</v>
      </c>
      <c r="F55" s="58">
        <v>0</v>
      </c>
      <c r="G55" s="59">
        <f t="shared" si="0"/>
        <v>14114.574000000001</v>
      </c>
      <c r="H55" s="59">
        <f t="shared" si="1"/>
        <v>0</v>
      </c>
      <c r="I55" s="60">
        <v>0</v>
      </c>
    </row>
    <row r="56" spans="1:9" x14ac:dyDescent="0.2">
      <c r="A56" s="57">
        <v>151</v>
      </c>
      <c r="B56" s="58">
        <f>PRRAS!C66</f>
        <v>55</v>
      </c>
      <c r="C56" s="58">
        <f>PRRAS!D66</f>
        <v>15429</v>
      </c>
      <c r="D56" s="58">
        <f>PRRAS!E66</f>
        <v>80976</v>
      </c>
      <c r="E56" s="58">
        <v>0</v>
      </c>
      <c r="F56" s="58">
        <v>0</v>
      </c>
      <c r="G56" s="59">
        <f t="shared" si="0"/>
        <v>9755.9549999999999</v>
      </c>
      <c r="H56" s="59">
        <f t="shared" si="1"/>
        <v>0</v>
      </c>
      <c r="I56" s="60">
        <v>0</v>
      </c>
    </row>
    <row r="57" spans="1:9" x14ac:dyDescent="0.2">
      <c r="A57" s="57">
        <v>151</v>
      </c>
      <c r="B57" s="58">
        <f>PRRAS!C67</f>
        <v>56</v>
      </c>
      <c r="C57" s="58">
        <f>PRRAS!D67</f>
        <v>0</v>
      </c>
      <c r="D57" s="58">
        <f>PRRAS!E67</f>
        <v>42000</v>
      </c>
      <c r="E57" s="58">
        <v>0</v>
      </c>
      <c r="F57" s="58">
        <v>0</v>
      </c>
      <c r="G57" s="59">
        <f t="shared" si="0"/>
        <v>4704</v>
      </c>
      <c r="H57" s="59">
        <f t="shared" si="1"/>
        <v>0</v>
      </c>
      <c r="I57" s="60">
        <v>0</v>
      </c>
    </row>
    <row r="58" spans="1:9" x14ac:dyDescent="0.2">
      <c r="A58" s="57">
        <v>151</v>
      </c>
      <c r="B58" s="58">
        <f>PRRAS!C68</f>
        <v>57</v>
      </c>
      <c r="C58" s="58">
        <f>PRRAS!D68</f>
        <v>70150</v>
      </c>
      <c r="D58" s="58">
        <f>PRRAS!E68</f>
        <v>0</v>
      </c>
      <c r="E58" s="58">
        <v>0</v>
      </c>
      <c r="F58" s="58">
        <v>0</v>
      </c>
      <c r="G58" s="59">
        <f t="shared" si="0"/>
        <v>3998.55</v>
      </c>
      <c r="H58" s="59">
        <f t="shared" si="1"/>
        <v>0</v>
      </c>
      <c r="I58" s="60">
        <v>0</v>
      </c>
    </row>
    <row r="59" spans="1:9" x14ac:dyDescent="0.2">
      <c r="A59" s="57">
        <v>151</v>
      </c>
      <c r="B59" s="58">
        <f>PRRAS!C69</f>
        <v>58</v>
      </c>
      <c r="C59" s="58">
        <f>PRRAS!D69</f>
        <v>70150</v>
      </c>
      <c r="D59" s="58">
        <f>PRRAS!E69</f>
        <v>0</v>
      </c>
      <c r="E59" s="58">
        <v>0</v>
      </c>
      <c r="F59" s="58">
        <v>0</v>
      </c>
      <c r="G59" s="59">
        <f t="shared" si="0"/>
        <v>4068.7000000000003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9589545</v>
      </c>
      <c r="D64" s="58">
        <f>PRRAS!E74</f>
        <v>10233346</v>
      </c>
      <c r="E64" s="58">
        <v>0</v>
      </c>
      <c r="F64" s="58">
        <v>0</v>
      </c>
      <c r="G64" s="59">
        <f t="shared" si="0"/>
        <v>1893542.9310000001</v>
      </c>
      <c r="H64" s="59">
        <f t="shared" si="1"/>
        <v>0</v>
      </c>
      <c r="I64" s="60">
        <v>0</v>
      </c>
    </row>
    <row r="65" spans="1:9" x14ac:dyDescent="0.2">
      <c r="A65" s="57">
        <v>151</v>
      </c>
      <c r="B65" s="58">
        <f>PRRAS!C75</f>
        <v>64</v>
      </c>
      <c r="C65" s="58">
        <f>PRRAS!D75</f>
        <v>9589545</v>
      </c>
      <c r="D65" s="58">
        <f>PRRAS!E75</f>
        <v>10233346</v>
      </c>
      <c r="E65" s="58">
        <v>0</v>
      </c>
      <c r="F65" s="58">
        <v>0</v>
      </c>
      <c r="G65" s="59">
        <f t="shared" si="0"/>
        <v>1923599.1680000001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87429</v>
      </c>
      <c r="D67" s="58">
        <f>PRRAS!E77</f>
        <v>345634</v>
      </c>
      <c r="E67" s="58">
        <v>0</v>
      </c>
      <c r="F67" s="58">
        <v>0</v>
      </c>
      <c r="G67" s="59">
        <f t="shared" si="2"/>
        <v>51394.002</v>
      </c>
      <c r="H67" s="59">
        <f t="shared" si="3"/>
        <v>0</v>
      </c>
      <c r="I67" s="60">
        <v>0</v>
      </c>
    </row>
    <row r="68" spans="1:9" x14ac:dyDescent="0.2">
      <c r="A68" s="57">
        <v>151</v>
      </c>
      <c r="B68" s="58">
        <f>PRRAS!C78</f>
        <v>67</v>
      </c>
      <c r="C68" s="58">
        <f>PRRAS!D78</f>
        <v>87429</v>
      </c>
      <c r="D68" s="58">
        <f>PRRAS!E78</f>
        <v>345634</v>
      </c>
      <c r="E68" s="58">
        <v>0</v>
      </c>
      <c r="F68" s="58">
        <v>0</v>
      </c>
      <c r="G68" s="59">
        <f t="shared" si="2"/>
        <v>52172.699000000001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504339</v>
      </c>
      <c r="D106" s="58">
        <f>PRRAS!E116</f>
        <v>661501</v>
      </c>
      <c r="E106" s="58">
        <v>0</v>
      </c>
      <c r="F106" s="58">
        <v>0</v>
      </c>
      <c r="G106" s="59">
        <f t="shared" si="2"/>
        <v>191870.80499999999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504339</v>
      </c>
      <c r="D112" s="58">
        <f>PRRAS!E122</f>
        <v>661501</v>
      </c>
      <c r="E112" s="58">
        <v>0</v>
      </c>
      <c r="F112" s="58">
        <v>0</v>
      </c>
      <c r="G112" s="59">
        <f t="shared" si="2"/>
        <v>202834.851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504339</v>
      </c>
      <c r="D117" s="58">
        <f>PRRAS!E127</f>
        <v>661501</v>
      </c>
      <c r="E117" s="58">
        <v>0</v>
      </c>
      <c r="F117" s="58">
        <v>0</v>
      </c>
      <c r="G117" s="59">
        <f t="shared" si="2"/>
        <v>211971.55600000001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2700</v>
      </c>
      <c r="D124" s="58">
        <f>PRRAS!E134</f>
        <v>0</v>
      </c>
      <c r="E124" s="58">
        <v>0</v>
      </c>
      <c r="F124" s="58">
        <v>0</v>
      </c>
      <c r="G124" s="59">
        <f t="shared" si="2"/>
        <v>332.1</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2700</v>
      </c>
      <c r="D128" s="58">
        <f>PRRAS!E138</f>
        <v>0</v>
      </c>
      <c r="E128" s="58">
        <v>0</v>
      </c>
      <c r="F128" s="58">
        <v>0</v>
      </c>
      <c r="G128" s="59">
        <f t="shared" si="2"/>
        <v>342.9</v>
      </c>
      <c r="H128" s="59">
        <f t="shared" si="3"/>
        <v>0</v>
      </c>
      <c r="I128" s="60">
        <v>0</v>
      </c>
    </row>
    <row r="129" spans="1:9" x14ac:dyDescent="0.2">
      <c r="A129" s="57">
        <v>151</v>
      </c>
      <c r="B129" s="58">
        <f>PRRAS!C139</f>
        <v>128</v>
      </c>
      <c r="C129" s="58">
        <f>PRRAS!D139</f>
        <v>2700</v>
      </c>
      <c r="D129" s="58">
        <f>PRRAS!E139</f>
        <v>0</v>
      </c>
      <c r="E129" s="58">
        <v>0</v>
      </c>
      <c r="F129" s="58">
        <v>0</v>
      </c>
      <c r="G129" s="59">
        <f t="shared" si="2"/>
        <v>345.6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1880966</v>
      </c>
      <c r="D131" s="58">
        <f>PRRAS!E141</f>
        <v>1578631</v>
      </c>
      <c r="E131" s="58">
        <v>0</v>
      </c>
      <c r="F131" s="58">
        <v>0</v>
      </c>
      <c r="G131" s="59">
        <f t="shared" si="4"/>
        <v>654969.64</v>
      </c>
      <c r="H131" s="59">
        <f t="shared" si="5"/>
        <v>0</v>
      </c>
      <c r="I131" s="60">
        <v>0</v>
      </c>
    </row>
    <row r="132" spans="1:9" x14ac:dyDescent="0.2">
      <c r="A132" s="57">
        <v>151</v>
      </c>
      <c r="B132" s="58">
        <f>PRRAS!C142</f>
        <v>131</v>
      </c>
      <c r="C132" s="58">
        <f>PRRAS!D142</f>
        <v>1880966</v>
      </c>
      <c r="D132" s="58">
        <f>PRRAS!E142</f>
        <v>1578631</v>
      </c>
      <c r="E132" s="58">
        <v>0</v>
      </c>
      <c r="F132" s="58">
        <v>0</v>
      </c>
      <c r="G132" s="59">
        <f t="shared" si="4"/>
        <v>660007.86800000002</v>
      </c>
      <c r="H132" s="59">
        <f t="shared" si="5"/>
        <v>0</v>
      </c>
      <c r="I132" s="60">
        <v>0</v>
      </c>
    </row>
    <row r="133" spans="1:9" x14ac:dyDescent="0.2">
      <c r="A133" s="57">
        <v>151</v>
      </c>
      <c r="B133" s="58">
        <f>PRRAS!C143</f>
        <v>132</v>
      </c>
      <c r="C133" s="58">
        <f>PRRAS!D143</f>
        <v>1500418</v>
      </c>
      <c r="D133" s="58">
        <f>PRRAS!E143</f>
        <v>1409071</v>
      </c>
      <c r="E133" s="58">
        <v>0</v>
      </c>
      <c r="F133" s="58">
        <v>0</v>
      </c>
      <c r="G133" s="59">
        <f t="shared" si="4"/>
        <v>570049.92000000004</v>
      </c>
      <c r="H133" s="59">
        <f t="shared" si="5"/>
        <v>0</v>
      </c>
      <c r="I133" s="60">
        <v>0</v>
      </c>
    </row>
    <row r="134" spans="1:9" x14ac:dyDescent="0.2">
      <c r="A134" s="57">
        <v>151</v>
      </c>
      <c r="B134" s="58">
        <f>PRRAS!C144</f>
        <v>133</v>
      </c>
      <c r="C134" s="58">
        <f>PRRAS!D144</f>
        <v>380548</v>
      </c>
      <c r="D134" s="58">
        <f>PRRAS!E144</f>
        <v>169560</v>
      </c>
      <c r="E134" s="58">
        <v>0</v>
      </c>
      <c r="F134" s="58">
        <v>0</v>
      </c>
      <c r="G134" s="59">
        <f t="shared" si="4"/>
        <v>95715.844000000012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11812180</v>
      </c>
      <c r="D149" s="58">
        <f>PRRAS!E159</f>
        <v>13036682</v>
      </c>
      <c r="E149" s="58">
        <v>0</v>
      </c>
      <c r="F149" s="58">
        <v>0</v>
      </c>
      <c r="G149" s="59">
        <f t="shared" si="4"/>
        <v>5607060.5120000001</v>
      </c>
      <c r="H149" s="59">
        <f t="shared" si="5"/>
        <v>0</v>
      </c>
      <c r="I149" s="60">
        <v>0</v>
      </c>
    </row>
    <row r="150" spans="1:9" x14ac:dyDescent="0.2">
      <c r="A150" s="57">
        <v>151</v>
      </c>
      <c r="B150" s="58">
        <f>PRRAS!C160</f>
        <v>149</v>
      </c>
      <c r="C150" s="58">
        <f>PRRAS!D160</f>
        <v>9564920</v>
      </c>
      <c r="D150" s="58">
        <f>PRRAS!E160</f>
        <v>10317738</v>
      </c>
      <c r="E150" s="58">
        <v>0</v>
      </c>
      <c r="F150" s="58">
        <v>0</v>
      </c>
      <c r="G150" s="59">
        <f t="shared" si="4"/>
        <v>4499859.0039999997</v>
      </c>
      <c r="H150" s="59">
        <f t="shared" si="5"/>
        <v>0</v>
      </c>
      <c r="I150" s="60">
        <v>0</v>
      </c>
    </row>
    <row r="151" spans="1:9" x14ac:dyDescent="0.2">
      <c r="A151" s="57">
        <v>151</v>
      </c>
      <c r="B151" s="58">
        <f>PRRAS!C161</f>
        <v>150</v>
      </c>
      <c r="C151" s="58">
        <f>PRRAS!D161</f>
        <v>7818712</v>
      </c>
      <c r="D151" s="58">
        <f>PRRAS!E161</f>
        <v>8510756</v>
      </c>
      <c r="E151" s="58">
        <v>0</v>
      </c>
      <c r="F151" s="58">
        <v>0</v>
      </c>
      <c r="G151" s="59">
        <f t="shared" si="4"/>
        <v>3726033.6</v>
      </c>
      <c r="H151" s="59">
        <f t="shared" si="5"/>
        <v>0</v>
      </c>
      <c r="I151" s="60">
        <v>0</v>
      </c>
    </row>
    <row r="152" spans="1:9" x14ac:dyDescent="0.2">
      <c r="A152" s="57">
        <v>151</v>
      </c>
      <c r="B152" s="58">
        <f>PRRAS!C162</f>
        <v>151</v>
      </c>
      <c r="C152" s="58">
        <f>PRRAS!D162</f>
        <v>7818712</v>
      </c>
      <c r="D152" s="58">
        <f>PRRAS!E162</f>
        <v>8510756</v>
      </c>
      <c r="E152" s="58">
        <v>0</v>
      </c>
      <c r="F152" s="58">
        <v>0</v>
      </c>
      <c r="G152" s="59">
        <f t="shared" si="4"/>
        <v>3750873.824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401390</v>
      </c>
      <c r="D156" s="58">
        <f>PRRAS!E166</f>
        <v>346293</v>
      </c>
      <c r="E156" s="58">
        <v>0</v>
      </c>
      <c r="F156" s="58">
        <v>0</v>
      </c>
      <c r="G156" s="59">
        <f t="shared" si="4"/>
        <v>169566.28</v>
      </c>
      <c r="H156" s="59">
        <f t="shared" si="5"/>
        <v>0</v>
      </c>
      <c r="I156" s="60">
        <v>0</v>
      </c>
    </row>
    <row r="157" spans="1:9" x14ac:dyDescent="0.2">
      <c r="A157" s="57">
        <v>151</v>
      </c>
      <c r="B157" s="58">
        <f>PRRAS!C167</f>
        <v>156</v>
      </c>
      <c r="C157" s="58">
        <f>PRRAS!D167</f>
        <v>1344818</v>
      </c>
      <c r="D157" s="58">
        <f>PRRAS!E167</f>
        <v>1460689</v>
      </c>
      <c r="E157" s="58">
        <v>0</v>
      </c>
      <c r="F157" s="58">
        <v>0</v>
      </c>
      <c r="G157" s="59">
        <f t="shared" si="4"/>
        <v>665526.576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1211900</v>
      </c>
      <c r="D159" s="58">
        <f>PRRAS!E169</f>
        <v>1316318</v>
      </c>
      <c r="E159" s="58">
        <v>0</v>
      </c>
      <c r="F159" s="58">
        <v>0</v>
      </c>
      <c r="G159" s="59">
        <f t="shared" si="4"/>
        <v>607436.68799999997</v>
      </c>
      <c r="H159" s="59">
        <f t="shared" si="5"/>
        <v>0</v>
      </c>
      <c r="I159" s="60">
        <v>0</v>
      </c>
    </row>
    <row r="160" spans="1:9" x14ac:dyDescent="0.2">
      <c r="A160" s="57">
        <v>151</v>
      </c>
      <c r="B160" s="58">
        <f>PRRAS!C170</f>
        <v>159</v>
      </c>
      <c r="C160" s="58">
        <f>PRRAS!D170</f>
        <v>132918</v>
      </c>
      <c r="D160" s="58">
        <f>PRRAS!E170</f>
        <v>144371</v>
      </c>
      <c r="E160" s="58">
        <v>0</v>
      </c>
      <c r="F160" s="58">
        <v>0</v>
      </c>
      <c r="G160" s="59">
        <f t="shared" si="4"/>
        <v>67043.94</v>
      </c>
      <c r="H160" s="59">
        <f t="shared" si="5"/>
        <v>0</v>
      </c>
      <c r="I160" s="60">
        <v>0</v>
      </c>
    </row>
    <row r="161" spans="1:9" x14ac:dyDescent="0.2">
      <c r="A161" s="57">
        <v>151</v>
      </c>
      <c r="B161" s="58">
        <f>PRRAS!C171</f>
        <v>160</v>
      </c>
      <c r="C161" s="58">
        <f>PRRAS!D171</f>
        <v>2246531</v>
      </c>
      <c r="D161" s="58">
        <f>PRRAS!E171</f>
        <v>2391938</v>
      </c>
      <c r="E161" s="58">
        <v>0</v>
      </c>
      <c r="F161" s="58">
        <v>0</v>
      </c>
      <c r="G161" s="59">
        <f t="shared" si="4"/>
        <v>1124865.1200000001</v>
      </c>
      <c r="H161" s="59">
        <f t="shared" si="5"/>
        <v>0</v>
      </c>
      <c r="I161" s="60">
        <v>0</v>
      </c>
    </row>
    <row r="162" spans="1:9" x14ac:dyDescent="0.2">
      <c r="A162" s="57">
        <v>151</v>
      </c>
      <c r="B162" s="58">
        <f>PRRAS!C172</f>
        <v>161</v>
      </c>
      <c r="C162" s="58">
        <f>PRRAS!D172</f>
        <v>241835</v>
      </c>
      <c r="D162" s="58">
        <f>PRRAS!E172</f>
        <v>252793</v>
      </c>
      <c r="E162" s="58">
        <v>0</v>
      </c>
      <c r="F162" s="58">
        <v>0</v>
      </c>
      <c r="G162" s="59">
        <f t="shared" si="4"/>
        <v>120334.781</v>
      </c>
      <c r="H162" s="59">
        <f t="shared" si="5"/>
        <v>0</v>
      </c>
      <c r="I162" s="60">
        <v>0</v>
      </c>
    </row>
    <row r="163" spans="1:9" x14ac:dyDescent="0.2">
      <c r="A163" s="57">
        <v>151</v>
      </c>
      <c r="B163" s="58">
        <f>PRRAS!C173</f>
        <v>162</v>
      </c>
      <c r="C163" s="58">
        <f>PRRAS!D173</f>
        <v>86320</v>
      </c>
      <c r="D163" s="58">
        <f>PRRAS!E173</f>
        <v>73614</v>
      </c>
      <c r="E163" s="58">
        <v>0</v>
      </c>
      <c r="F163" s="58">
        <v>0</v>
      </c>
      <c r="G163" s="59">
        <f t="shared" si="4"/>
        <v>37834.775999999998</v>
      </c>
      <c r="H163" s="59">
        <f t="shared" si="5"/>
        <v>0</v>
      </c>
      <c r="I163" s="60">
        <v>0</v>
      </c>
    </row>
    <row r="164" spans="1:9" x14ac:dyDescent="0.2">
      <c r="A164" s="57">
        <v>151</v>
      </c>
      <c r="B164" s="58">
        <f>PRRAS!C174</f>
        <v>163</v>
      </c>
      <c r="C164" s="58">
        <f>PRRAS!D174</f>
        <v>141835</v>
      </c>
      <c r="D164" s="58">
        <f>PRRAS!E174</f>
        <v>171116</v>
      </c>
      <c r="E164" s="58">
        <v>0</v>
      </c>
      <c r="F164" s="58">
        <v>0</v>
      </c>
      <c r="G164" s="59">
        <f t="shared" si="4"/>
        <v>78902.921000000002</v>
      </c>
      <c r="H164" s="59">
        <f t="shared" si="5"/>
        <v>0</v>
      </c>
      <c r="I164" s="60">
        <v>0</v>
      </c>
    </row>
    <row r="165" spans="1:9" x14ac:dyDescent="0.2">
      <c r="A165" s="57">
        <v>151</v>
      </c>
      <c r="B165" s="58">
        <f>PRRAS!C175</f>
        <v>164</v>
      </c>
      <c r="C165" s="58">
        <f>PRRAS!D175</f>
        <v>13680</v>
      </c>
      <c r="D165" s="58">
        <f>PRRAS!E175</f>
        <v>8063</v>
      </c>
      <c r="E165" s="58">
        <v>0</v>
      </c>
      <c r="F165" s="58">
        <v>0</v>
      </c>
      <c r="G165" s="59">
        <f t="shared" si="4"/>
        <v>4888.1840000000002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1046866</v>
      </c>
      <c r="D167" s="58">
        <f>PRRAS!E177</f>
        <v>1034499</v>
      </c>
      <c r="E167" s="58">
        <v>0</v>
      </c>
      <c r="F167" s="58">
        <v>0</v>
      </c>
      <c r="G167" s="59">
        <f t="shared" si="4"/>
        <v>517233.424</v>
      </c>
      <c r="H167" s="59">
        <f t="shared" si="5"/>
        <v>0</v>
      </c>
      <c r="I167" s="60">
        <v>0</v>
      </c>
    </row>
    <row r="168" spans="1:9" x14ac:dyDescent="0.2">
      <c r="A168" s="57">
        <v>151</v>
      </c>
      <c r="B168" s="58">
        <f>PRRAS!C178</f>
        <v>167</v>
      </c>
      <c r="C168" s="58">
        <f>PRRAS!D178</f>
        <v>101973</v>
      </c>
      <c r="D168" s="58">
        <f>PRRAS!E178</f>
        <v>144753</v>
      </c>
      <c r="E168" s="58">
        <v>0</v>
      </c>
      <c r="F168" s="58">
        <v>0</v>
      </c>
      <c r="G168" s="59">
        <f t="shared" si="4"/>
        <v>65376.993000000002</v>
      </c>
      <c r="H168" s="59">
        <f t="shared" si="5"/>
        <v>0</v>
      </c>
      <c r="I168" s="60">
        <v>0</v>
      </c>
    </row>
    <row r="169" spans="1:9" x14ac:dyDescent="0.2">
      <c r="A169" s="57">
        <v>151</v>
      </c>
      <c r="B169" s="58">
        <f>PRRAS!C179</f>
        <v>168</v>
      </c>
      <c r="C169" s="58">
        <f>PRRAS!D179</f>
        <v>506386</v>
      </c>
      <c r="D169" s="58">
        <f>PRRAS!E179</f>
        <v>526902</v>
      </c>
      <c r="E169" s="58">
        <v>0</v>
      </c>
      <c r="F169" s="58">
        <v>0</v>
      </c>
      <c r="G169" s="59">
        <f t="shared" si="4"/>
        <v>262111.92</v>
      </c>
      <c r="H169" s="59">
        <f t="shared" si="5"/>
        <v>0</v>
      </c>
      <c r="I169" s="60">
        <v>0</v>
      </c>
    </row>
    <row r="170" spans="1:9" x14ac:dyDescent="0.2">
      <c r="A170" s="57">
        <v>151</v>
      </c>
      <c r="B170" s="58">
        <f>PRRAS!C180</f>
        <v>169</v>
      </c>
      <c r="C170" s="58">
        <f>PRRAS!D180</f>
        <v>391865</v>
      </c>
      <c r="D170" s="58">
        <f>PRRAS!E180</f>
        <v>319882</v>
      </c>
      <c r="E170" s="58">
        <v>0</v>
      </c>
      <c r="F170" s="58">
        <v>0</v>
      </c>
      <c r="G170" s="59">
        <f t="shared" si="4"/>
        <v>174345.30100000001</v>
      </c>
      <c r="H170" s="59">
        <f t="shared" si="5"/>
        <v>0</v>
      </c>
      <c r="I170" s="60">
        <v>0</v>
      </c>
    </row>
    <row r="171" spans="1:9" x14ac:dyDescent="0.2">
      <c r="A171" s="57">
        <v>151</v>
      </c>
      <c r="B171" s="58">
        <f>PRRAS!C181</f>
        <v>170</v>
      </c>
      <c r="C171" s="58">
        <f>PRRAS!D181</f>
        <v>16057</v>
      </c>
      <c r="D171" s="58">
        <f>PRRAS!E181</f>
        <v>21301</v>
      </c>
      <c r="E171" s="58">
        <v>0</v>
      </c>
      <c r="F171" s="58">
        <v>0</v>
      </c>
      <c r="G171" s="59">
        <f t="shared" si="4"/>
        <v>9972.0300000000007</v>
      </c>
      <c r="H171" s="59">
        <f t="shared" si="5"/>
        <v>0</v>
      </c>
      <c r="I171" s="60">
        <v>0</v>
      </c>
    </row>
    <row r="172" spans="1:9" x14ac:dyDescent="0.2">
      <c r="A172" s="57">
        <v>151</v>
      </c>
      <c r="B172" s="58">
        <f>PRRAS!C182</f>
        <v>171</v>
      </c>
      <c r="C172" s="58">
        <f>PRRAS!D182</f>
        <v>23789</v>
      </c>
      <c r="D172" s="58">
        <f>PRRAS!E182</f>
        <v>14588</v>
      </c>
      <c r="E172" s="58">
        <v>0</v>
      </c>
      <c r="F172" s="58">
        <v>0</v>
      </c>
      <c r="G172" s="59">
        <f t="shared" si="4"/>
        <v>9057.0150000000012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6796</v>
      </c>
      <c r="D174" s="58">
        <f>PRRAS!E184</f>
        <v>7073</v>
      </c>
      <c r="E174" s="58">
        <v>0</v>
      </c>
      <c r="F174" s="58">
        <v>0</v>
      </c>
      <c r="G174" s="59">
        <f t="shared" si="4"/>
        <v>3622.9659999999999</v>
      </c>
      <c r="H174" s="59">
        <f t="shared" si="5"/>
        <v>0</v>
      </c>
      <c r="I174" s="60">
        <v>0</v>
      </c>
    </row>
    <row r="175" spans="1:9" x14ac:dyDescent="0.2">
      <c r="A175" s="57">
        <v>151</v>
      </c>
      <c r="B175" s="58">
        <f>PRRAS!C185</f>
        <v>174</v>
      </c>
      <c r="C175" s="58">
        <f>PRRAS!D185</f>
        <v>897141</v>
      </c>
      <c r="D175" s="58">
        <f>PRRAS!E185</f>
        <v>1018368</v>
      </c>
      <c r="E175" s="58">
        <v>0</v>
      </c>
      <c r="F175" s="58">
        <v>0</v>
      </c>
      <c r="G175" s="59">
        <f t="shared" si="4"/>
        <v>510494.59799999994</v>
      </c>
      <c r="H175" s="59">
        <f t="shared" si="5"/>
        <v>0</v>
      </c>
      <c r="I175" s="60">
        <v>0</v>
      </c>
    </row>
    <row r="176" spans="1:9" x14ac:dyDescent="0.2">
      <c r="A176" s="57">
        <v>151</v>
      </c>
      <c r="B176" s="58">
        <f>PRRAS!C186</f>
        <v>175</v>
      </c>
      <c r="C176" s="58">
        <f>PRRAS!D186</f>
        <v>412669</v>
      </c>
      <c r="D176" s="58">
        <f>PRRAS!E186</f>
        <v>704501</v>
      </c>
      <c r="E176" s="58">
        <v>0</v>
      </c>
      <c r="F176" s="58">
        <v>0</v>
      </c>
      <c r="G176" s="59">
        <f t="shared" si="4"/>
        <v>318792.42499999999</v>
      </c>
      <c r="H176" s="59">
        <f t="shared" si="5"/>
        <v>0</v>
      </c>
      <c r="I176" s="60">
        <v>0</v>
      </c>
    </row>
    <row r="177" spans="1:9" x14ac:dyDescent="0.2">
      <c r="A177" s="57">
        <v>151</v>
      </c>
      <c r="B177" s="58">
        <f>PRRAS!C187</f>
        <v>176</v>
      </c>
      <c r="C177" s="58">
        <f>PRRAS!D187</f>
        <v>183323</v>
      </c>
      <c r="D177" s="58">
        <f>PRRAS!E187</f>
        <v>81967</v>
      </c>
      <c r="E177" s="58">
        <v>0</v>
      </c>
      <c r="F177" s="58">
        <v>0</v>
      </c>
      <c r="G177" s="59">
        <f t="shared" si="4"/>
        <v>61117.231999999996</v>
      </c>
      <c r="H177" s="59">
        <f t="shared" si="5"/>
        <v>0</v>
      </c>
      <c r="I177" s="60">
        <v>0</v>
      </c>
    </row>
    <row r="178" spans="1:9" x14ac:dyDescent="0.2">
      <c r="A178" s="57">
        <v>151</v>
      </c>
      <c r="B178" s="58">
        <f>PRRAS!C188</f>
        <v>177</v>
      </c>
      <c r="C178" s="58">
        <f>PRRAS!D188</f>
        <v>43897</v>
      </c>
      <c r="D178" s="58">
        <f>PRRAS!E188</f>
        <v>20413</v>
      </c>
      <c r="E178" s="58">
        <v>0</v>
      </c>
      <c r="F178" s="58">
        <v>0</v>
      </c>
      <c r="G178" s="59">
        <f t="shared" si="4"/>
        <v>14995.971</v>
      </c>
      <c r="H178" s="59">
        <f t="shared" si="5"/>
        <v>0</v>
      </c>
      <c r="I178" s="60">
        <v>0</v>
      </c>
    </row>
    <row r="179" spans="1:9" x14ac:dyDescent="0.2">
      <c r="A179" s="57">
        <v>151</v>
      </c>
      <c r="B179" s="58">
        <f>PRRAS!C189</f>
        <v>178</v>
      </c>
      <c r="C179" s="58">
        <f>PRRAS!D189</f>
        <v>61083</v>
      </c>
      <c r="D179" s="58">
        <f>PRRAS!E189</f>
        <v>51655</v>
      </c>
      <c r="E179" s="58">
        <v>0</v>
      </c>
      <c r="F179" s="58">
        <v>0</v>
      </c>
      <c r="G179" s="59">
        <f t="shared" si="4"/>
        <v>29261.953999999998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25398</v>
      </c>
      <c r="D181" s="58">
        <f>PRRAS!E191</f>
        <v>27225</v>
      </c>
      <c r="E181" s="58">
        <v>0</v>
      </c>
      <c r="F181" s="58">
        <v>0</v>
      </c>
      <c r="G181" s="59">
        <f t="shared" si="4"/>
        <v>14372.64</v>
      </c>
      <c r="H181" s="59">
        <f t="shared" si="5"/>
        <v>0</v>
      </c>
      <c r="I181" s="60">
        <v>0</v>
      </c>
    </row>
    <row r="182" spans="1:9" x14ac:dyDescent="0.2">
      <c r="A182" s="57">
        <v>151</v>
      </c>
      <c r="B182" s="58">
        <f>PRRAS!C192</f>
        <v>181</v>
      </c>
      <c r="C182" s="58">
        <f>PRRAS!D192</f>
        <v>39145</v>
      </c>
      <c r="D182" s="58">
        <f>PRRAS!E192</f>
        <v>19693</v>
      </c>
      <c r="E182" s="58">
        <v>0</v>
      </c>
      <c r="F182" s="58">
        <v>0</v>
      </c>
      <c r="G182" s="59">
        <f t="shared" si="4"/>
        <v>14214.110999999999</v>
      </c>
      <c r="H182" s="59">
        <f t="shared" si="5"/>
        <v>0</v>
      </c>
      <c r="I182" s="60">
        <v>0</v>
      </c>
    </row>
    <row r="183" spans="1:9" x14ac:dyDescent="0.2">
      <c r="A183" s="57">
        <v>151</v>
      </c>
      <c r="B183" s="58">
        <f>PRRAS!C193</f>
        <v>182</v>
      </c>
      <c r="C183" s="58">
        <f>PRRAS!D193</f>
        <v>15883</v>
      </c>
      <c r="D183" s="58">
        <f>PRRAS!E193</f>
        <v>10341</v>
      </c>
      <c r="E183" s="58">
        <v>0</v>
      </c>
      <c r="F183" s="58">
        <v>0</v>
      </c>
      <c r="G183" s="59">
        <f t="shared" si="4"/>
        <v>6654.83</v>
      </c>
      <c r="H183" s="59">
        <f t="shared" si="5"/>
        <v>0</v>
      </c>
      <c r="I183" s="60">
        <v>0</v>
      </c>
    </row>
    <row r="184" spans="1:9" x14ac:dyDescent="0.2">
      <c r="A184" s="57">
        <v>151</v>
      </c>
      <c r="B184" s="58">
        <f>PRRAS!C194</f>
        <v>183</v>
      </c>
      <c r="C184" s="58">
        <f>PRRAS!D194</f>
        <v>115743</v>
      </c>
      <c r="D184" s="58">
        <f>PRRAS!E194</f>
        <v>102573</v>
      </c>
      <c r="E184" s="58">
        <v>0</v>
      </c>
      <c r="F184" s="58">
        <v>0</v>
      </c>
      <c r="G184" s="59">
        <f t="shared" si="4"/>
        <v>58722.686999999998</v>
      </c>
      <c r="H184" s="59">
        <f t="shared" si="5"/>
        <v>0</v>
      </c>
      <c r="I184" s="60">
        <v>0</v>
      </c>
    </row>
    <row r="185" spans="1:9" x14ac:dyDescent="0.2">
      <c r="A185" s="57">
        <v>151</v>
      </c>
      <c r="B185" s="58">
        <f>PRRAS!C195</f>
        <v>184</v>
      </c>
      <c r="C185" s="58">
        <f>PRRAS!D195</f>
        <v>2394</v>
      </c>
      <c r="D185" s="58">
        <f>PRRAS!E195</f>
        <v>8753</v>
      </c>
      <c r="E185" s="58">
        <v>0</v>
      </c>
      <c r="F185" s="58">
        <v>0</v>
      </c>
      <c r="G185" s="59">
        <f t="shared" si="4"/>
        <v>3661.6</v>
      </c>
      <c r="H185" s="59">
        <f t="shared" si="5"/>
        <v>0</v>
      </c>
      <c r="I185" s="60">
        <v>0</v>
      </c>
    </row>
    <row r="186" spans="1:9" x14ac:dyDescent="0.2">
      <c r="A186" s="57">
        <v>151</v>
      </c>
      <c r="B186" s="58">
        <f>PRRAS!C196</f>
        <v>185</v>
      </c>
      <c r="C186" s="58">
        <f>PRRAS!D196</f>
        <v>58295</v>
      </c>
      <c r="D186" s="58">
        <f>PRRAS!E196</f>
        <v>77525</v>
      </c>
      <c r="E186" s="58">
        <v>0</v>
      </c>
      <c r="F186" s="58">
        <v>0</v>
      </c>
      <c r="G186" s="59">
        <f t="shared" si="4"/>
        <v>39468.824999999997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11525</v>
      </c>
      <c r="D188" s="58">
        <f>PRRAS!E198</f>
        <v>12023</v>
      </c>
      <c r="E188" s="58">
        <v>0</v>
      </c>
      <c r="F188" s="58">
        <v>0</v>
      </c>
      <c r="G188" s="59">
        <f t="shared" si="4"/>
        <v>6651.777</v>
      </c>
      <c r="H188" s="59">
        <f t="shared" si="5"/>
        <v>0</v>
      </c>
      <c r="I188" s="60">
        <v>0</v>
      </c>
    </row>
    <row r="189" spans="1:9" x14ac:dyDescent="0.2">
      <c r="A189" s="57">
        <v>151</v>
      </c>
      <c r="B189" s="58">
        <f>PRRAS!C199</f>
        <v>188</v>
      </c>
      <c r="C189" s="58">
        <f>PRRAS!D199</f>
        <v>19955</v>
      </c>
      <c r="D189" s="58">
        <f>PRRAS!E199</f>
        <v>27944</v>
      </c>
      <c r="E189" s="58">
        <v>0</v>
      </c>
      <c r="F189" s="58">
        <v>0</v>
      </c>
      <c r="G189" s="59">
        <f t="shared" si="4"/>
        <v>14258.484</v>
      </c>
      <c r="H189" s="59">
        <f t="shared" si="5"/>
        <v>0</v>
      </c>
      <c r="I189" s="60">
        <v>0</v>
      </c>
    </row>
    <row r="190" spans="1:9" x14ac:dyDescent="0.2">
      <c r="A190" s="57">
        <v>151</v>
      </c>
      <c r="B190" s="58">
        <f>PRRAS!C200</f>
        <v>189</v>
      </c>
      <c r="C190" s="58">
        <f>PRRAS!D200</f>
        <v>200</v>
      </c>
      <c r="D190" s="58">
        <f>PRRAS!E200</f>
        <v>1150</v>
      </c>
      <c r="E190" s="58">
        <v>0</v>
      </c>
      <c r="F190" s="58">
        <v>0</v>
      </c>
      <c r="G190" s="59">
        <f t="shared" si="4"/>
        <v>472.5</v>
      </c>
      <c r="H190" s="59">
        <f t="shared" si="5"/>
        <v>0</v>
      </c>
      <c r="I190" s="60">
        <v>0</v>
      </c>
    </row>
    <row r="191" spans="1:9" x14ac:dyDescent="0.2">
      <c r="A191" s="57">
        <v>151</v>
      </c>
      <c r="B191" s="58">
        <f>PRRAS!C201</f>
        <v>190</v>
      </c>
      <c r="C191" s="58">
        <f>PRRAS!D201</f>
        <v>26395</v>
      </c>
      <c r="D191" s="58">
        <f>PRRAS!E201</f>
        <v>32012</v>
      </c>
      <c r="E191" s="58">
        <v>0</v>
      </c>
      <c r="F191" s="58">
        <v>0</v>
      </c>
      <c r="G191" s="59">
        <f t="shared" si="4"/>
        <v>17179.61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220</v>
      </c>
      <c r="D193" s="58">
        <f>PRRAS!E203</f>
        <v>4396</v>
      </c>
      <c r="E193" s="58">
        <v>0</v>
      </c>
      <c r="F193" s="58">
        <v>0</v>
      </c>
      <c r="G193" s="59">
        <f t="shared" si="4"/>
        <v>1730.3040000000001</v>
      </c>
      <c r="H193" s="59">
        <f t="shared" si="5"/>
        <v>0</v>
      </c>
      <c r="I193" s="60">
        <v>0</v>
      </c>
    </row>
    <row r="194" spans="1:9" x14ac:dyDescent="0.2">
      <c r="A194" s="57">
        <v>151</v>
      </c>
      <c r="B194" s="58">
        <f>PRRAS!C204</f>
        <v>193</v>
      </c>
      <c r="C194" s="58">
        <f>PRRAS!D204</f>
        <v>729</v>
      </c>
      <c r="D194" s="58">
        <f>PRRAS!E204</f>
        <v>1882</v>
      </c>
      <c r="E194" s="58">
        <v>0</v>
      </c>
      <c r="F194" s="58">
        <v>0</v>
      </c>
      <c r="G194" s="59">
        <f t="shared" ref="G194:G257" si="6">(B194/1000)*(C194*1+D194*2)</f>
        <v>867.149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729</v>
      </c>
      <c r="D208" s="58">
        <f>PRRAS!E218</f>
        <v>1882</v>
      </c>
      <c r="E208" s="58">
        <v>0</v>
      </c>
      <c r="F208" s="58">
        <v>0</v>
      </c>
      <c r="G208" s="59">
        <f t="shared" si="6"/>
        <v>930.05099999999993</v>
      </c>
      <c r="H208" s="59">
        <f t="shared" si="7"/>
        <v>0</v>
      </c>
      <c r="I208" s="60">
        <v>0</v>
      </c>
    </row>
    <row r="209" spans="1:9" x14ac:dyDescent="0.2">
      <c r="A209" s="57">
        <v>151</v>
      </c>
      <c r="B209" s="58">
        <f>PRRAS!C219</f>
        <v>208</v>
      </c>
      <c r="C209" s="58">
        <f>PRRAS!D219</f>
        <v>729</v>
      </c>
      <c r="D209" s="58">
        <f>PRRAS!E219</f>
        <v>1882</v>
      </c>
      <c r="E209" s="58">
        <v>0</v>
      </c>
      <c r="F209" s="58">
        <v>0</v>
      </c>
      <c r="G209" s="59">
        <f t="shared" si="6"/>
        <v>934.54399999999998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325124</v>
      </c>
      <c r="E222" s="58">
        <v>0</v>
      </c>
      <c r="F222" s="58">
        <v>0</v>
      </c>
      <c r="G222" s="59">
        <f t="shared" si="6"/>
        <v>143704.80799999999</v>
      </c>
      <c r="H222" s="59">
        <f t="shared" si="7"/>
        <v>0</v>
      </c>
      <c r="I222" s="60">
        <v>0</v>
      </c>
    </row>
    <row r="223" spans="1:9" x14ac:dyDescent="0.2">
      <c r="A223" s="57">
        <v>151</v>
      </c>
      <c r="B223" s="58">
        <f>PRRAS!C233</f>
        <v>222</v>
      </c>
      <c r="C223" s="58">
        <f>PRRAS!D233</f>
        <v>0</v>
      </c>
      <c r="D223" s="58">
        <f>PRRAS!E233</f>
        <v>173930</v>
      </c>
      <c r="E223" s="58">
        <v>0</v>
      </c>
      <c r="F223" s="58">
        <v>0</v>
      </c>
      <c r="G223" s="59">
        <f t="shared" si="6"/>
        <v>77224.92</v>
      </c>
      <c r="H223" s="59">
        <f t="shared" si="7"/>
        <v>0</v>
      </c>
      <c r="I223" s="60">
        <v>0</v>
      </c>
    </row>
    <row r="224" spans="1:9" x14ac:dyDescent="0.2">
      <c r="A224" s="57">
        <v>151</v>
      </c>
      <c r="B224" s="58">
        <f>PRRAS!C234</f>
        <v>223</v>
      </c>
      <c r="C224" s="58">
        <f>PRRAS!D234</f>
        <v>0</v>
      </c>
      <c r="D224" s="58">
        <f>PRRAS!E234</f>
        <v>173930</v>
      </c>
      <c r="E224" s="58">
        <v>0</v>
      </c>
      <c r="F224" s="58">
        <v>0</v>
      </c>
      <c r="G224" s="59">
        <f t="shared" si="6"/>
        <v>77572.78</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151194</v>
      </c>
      <c r="E242" s="58">
        <v>0</v>
      </c>
      <c r="F242" s="58">
        <v>0</v>
      </c>
      <c r="G242" s="59">
        <f t="shared" si="6"/>
        <v>72875.508000000002</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151194</v>
      </c>
      <c r="E245" s="58">
        <v>0</v>
      </c>
      <c r="F245" s="58">
        <v>0</v>
      </c>
      <c r="G245" s="59">
        <f t="shared" si="6"/>
        <v>73782.671999999991</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11812180</v>
      </c>
      <c r="D282" s="58">
        <f>PRRAS!E292</f>
        <v>13036682</v>
      </c>
      <c r="E282" s="58">
        <v>0</v>
      </c>
      <c r="F282" s="58">
        <v>0</v>
      </c>
      <c r="G282" s="59">
        <f t="shared" si="8"/>
        <v>10645837.864000002</v>
      </c>
      <c r="H282" s="59">
        <f t="shared" si="9"/>
        <v>0</v>
      </c>
      <c r="I282" s="60">
        <v>0</v>
      </c>
    </row>
    <row r="283" spans="1:9" x14ac:dyDescent="0.2">
      <c r="A283" s="57">
        <v>151</v>
      </c>
      <c r="B283" s="58">
        <f>PRRAS!C293</f>
        <v>282</v>
      </c>
      <c r="C283" s="58">
        <f>PRRAS!D293</f>
        <v>338378</v>
      </c>
      <c r="D283" s="58">
        <f>PRRAS!E293</f>
        <v>461430</v>
      </c>
      <c r="E283" s="58">
        <v>0</v>
      </c>
      <c r="F283" s="58">
        <v>0</v>
      </c>
      <c r="G283" s="59">
        <f t="shared" si="8"/>
        <v>355669.11599999998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142200</v>
      </c>
      <c r="D286" s="58">
        <f>PRRAS!E296</f>
        <v>300380</v>
      </c>
      <c r="E286" s="58">
        <v>0</v>
      </c>
      <c r="F286" s="58">
        <v>0</v>
      </c>
      <c r="G286" s="59">
        <f t="shared" si="8"/>
        <v>211743.59999999998</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492077</v>
      </c>
      <c r="D342" s="58">
        <f>PRRAS!E353</f>
        <v>300135</v>
      </c>
      <c r="E342" s="58">
        <v>0</v>
      </c>
      <c r="F342" s="58">
        <v>0</v>
      </c>
      <c r="G342" s="59">
        <f t="shared" si="10"/>
        <v>372490.32700000005</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492077</v>
      </c>
      <c r="D355" s="58">
        <f>PRRAS!E366</f>
        <v>300135</v>
      </c>
      <c r="E355" s="58">
        <v>0</v>
      </c>
      <c r="F355" s="58">
        <v>0</v>
      </c>
      <c r="G355" s="59">
        <f t="shared" si="10"/>
        <v>386690.83799999999</v>
      </c>
      <c r="H355" s="59">
        <f t="shared" si="11"/>
        <v>0</v>
      </c>
      <c r="I355" s="60">
        <v>0</v>
      </c>
    </row>
    <row r="356" spans="1:9" x14ac:dyDescent="0.2">
      <c r="A356" s="57">
        <v>151</v>
      </c>
      <c r="B356" s="58">
        <f>PRRAS!C367</f>
        <v>355</v>
      </c>
      <c r="C356" s="58">
        <f>PRRAS!D367</f>
        <v>218557</v>
      </c>
      <c r="D356" s="58">
        <f>PRRAS!E367</f>
        <v>0</v>
      </c>
      <c r="E356" s="58">
        <v>0</v>
      </c>
      <c r="F356" s="58">
        <v>0</v>
      </c>
      <c r="G356" s="59">
        <f t="shared" si="10"/>
        <v>77587.735000000001</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218557</v>
      </c>
      <c r="D360" s="58">
        <f>PRRAS!E371</f>
        <v>0</v>
      </c>
      <c r="E360" s="58">
        <v>0</v>
      </c>
      <c r="F360" s="58">
        <v>0</v>
      </c>
      <c r="G360" s="59">
        <f t="shared" si="10"/>
        <v>78461.963000000003</v>
      </c>
      <c r="H360" s="59">
        <f t="shared" si="11"/>
        <v>0</v>
      </c>
      <c r="I360" s="60">
        <v>0</v>
      </c>
    </row>
    <row r="361" spans="1:9" x14ac:dyDescent="0.2">
      <c r="A361" s="57">
        <v>151</v>
      </c>
      <c r="B361" s="58">
        <f>PRRAS!C372</f>
        <v>360</v>
      </c>
      <c r="C361" s="58">
        <f>PRRAS!D372</f>
        <v>273520</v>
      </c>
      <c r="D361" s="58">
        <f>PRRAS!E372</f>
        <v>300135</v>
      </c>
      <c r="E361" s="58">
        <v>0</v>
      </c>
      <c r="F361" s="58">
        <v>0</v>
      </c>
      <c r="G361" s="59">
        <f t="shared" si="10"/>
        <v>314564.39999999997</v>
      </c>
      <c r="H361" s="59">
        <f t="shared" si="11"/>
        <v>0</v>
      </c>
      <c r="I361" s="60">
        <v>0</v>
      </c>
    </row>
    <row r="362" spans="1:9" x14ac:dyDescent="0.2">
      <c r="A362" s="57">
        <v>151</v>
      </c>
      <c r="B362" s="58">
        <f>PRRAS!C373</f>
        <v>361</v>
      </c>
      <c r="C362" s="58">
        <f>PRRAS!D373</f>
        <v>172077</v>
      </c>
      <c r="D362" s="58">
        <f>PRRAS!E373</f>
        <v>167375</v>
      </c>
      <c r="E362" s="58">
        <v>0</v>
      </c>
      <c r="F362" s="58">
        <v>0</v>
      </c>
      <c r="G362" s="59">
        <f t="shared" si="10"/>
        <v>182964.54699999999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64800</v>
      </c>
      <c r="E364" s="58">
        <v>0</v>
      </c>
      <c r="F364" s="58">
        <v>0</v>
      </c>
      <c r="G364" s="59">
        <f t="shared" si="10"/>
        <v>47044.799999999996</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101443</v>
      </c>
      <c r="D368" s="58">
        <f>PRRAS!E379</f>
        <v>67960</v>
      </c>
      <c r="E368" s="58">
        <v>0</v>
      </c>
      <c r="F368" s="58">
        <v>0</v>
      </c>
      <c r="G368" s="59">
        <f t="shared" si="10"/>
        <v>87112.221000000005</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492077</v>
      </c>
      <c r="D400" s="58">
        <f>PRRAS!E411</f>
        <v>300135</v>
      </c>
      <c r="E400" s="58">
        <v>0</v>
      </c>
      <c r="F400" s="58">
        <v>0</v>
      </c>
      <c r="G400" s="59">
        <f t="shared" si="12"/>
        <v>435846.45300000004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12150558</v>
      </c>
      <c r="D404" s="58">
        <f>PRRAS!E415</f>
        <v>13498112</v>
      </c>
      <c r="E404" s="58">
        <v>0</v>
      </c>
      <c r="F404" s="58">
        <v>0</v>
      </c>
      <c r="G404" s="59">
        <f t="shared" si="12"/>
        <v>15776153.146000002</v>
      </c>
      <c r="H404" s="59">
        <f t="shared" si="13"/>
        <v>0</v>
      </c>
      <c r="I404" s="60">
        <v>0</v>
      </c>
    </row>
    <row r="405" spans="1:9" x14ac:dyDescent="0.2">
      <c r="A405" s="57">
        <v>151</v>
      </c>
      <c r="B405" s="58">
        <f>PRRAS!C416</f>
        <v>404</v>
      </c>
      <c r="C405" s="58">
        <f>PRRAS!D416</f>
        <v>12304257</v>
      </c>
      <c r="D405" s="58">
        <f>PRRAS!E416</f>
        <v>13336817</v>
      </c>
      <c r="E405" s="58">
        <v>0</v>
      </c>
      <c r="F405" s="58">
        <v>0</v>
      </c>
      <c r="G405" s="59">
        <f t="shared" si="12"/>
        <v>15747067.964000002</v>
      </c>
      <c r="H405" s="59">
        <f t="shared" si="13"/>
        <v>0</v>
      </c>
      <c r="I405" s="60">
        <v>0</v>
      </c>
    </row>
    <row r="406" spans="1:9" x14ac:dyDescent="0.2">
      <c r="A406" s="57">
        <v>151</v>
      </c>
      <c r="B406" s="58">
        <f>PRRAS!C417</f>
        <v>405</v>
      </c>
      <c r="C406" s="58">
        <f>PRRAS!D417</f>
        <v>0</v>
      </c>
      <c r="D406" s="58">
        <f>PRRAS!E417</f>
        <v>161295</v>
      </c>
      <c r="E406" s="58">
        <v>0</v>
      </c>
      <c r="F406" s="58">
        <v>0</v>
      </c>
      <c r="G406" s="59">
        <f t="shared" si="12"/>
        <v>130648.95000000001</v>
      </c>
      <c r="H406" s="59">
        <f t="shared" si="13"/>
        <v>0</v>
      </c>
      <c r="I406" s="60">
        <v>0</v>
      </c>
    </row>
    <row r="407" spans="1:9" x14ac:dyDescent="0.2">
      <c r="A407" s="57">
        <v>151</v>
      </c>
      <c r="B407" s="58">
        <f>PRRAS!C418</f>
        <v>406</v>
      </c>
      <c r="C407" s="58">
        <f>PRRAS!D418</f>
        <v>153699</v>
      </c>
      <c r="D407" s="58">
        <f>PRRAS!E418</f>
        <v>0</v>
      </c>
      <c r="E407" s="58">
        <v>0</v>
      </c>
      <c r="F407" s="58">
        <v>0</v>
      </c>
      <c r="G407" s="59">
        <f t="shared" si="12"/>
        <v>62401.794000000002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142200</v>
      </c>
      <c r="D409" s="58">
        <f>PRRAS!E420</f>
        <v>300380</v>
      </c>
      <c r="E409" s="58">
        <v>0</v>
      </c>
      <c r="F409" s="58">
        <v>0</v>
      </c>
      <c r="G409" s="59">
        <f t="shared" si="12"/>
        <v>303127.67999999999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12150558</v>
      </c>
      <c r="D630" s="58">
        <f>PRRAS!E642</f>
        <v>13498112</v>
      </c>
      <c r="E630" s="58">
        <v>0</v>
      </c>
      <c r="F630" s="58">
        <v>0</v>
      </c>
      <c r="G630" s="59">
        <f t="shared" si="18"/>
        <v>24623325.877999999</v>
      </c>
      <c r="H630" s="59">
        <f t="shared" si="19"/>
        <v>0</v>
      </c>
      <c r="I630" s="60">
        <v>0</v>
      </c>
    </row>
    <row r="631" spans="1:9" x14ac:dyDescent="0.2">
      <c r="A631" s="57">
        <v>151</v>
      </c>
      <c r="B631" s="58">
        <f>PRRAS!C643</f>
        <v>630</v>
      </c>
      <c r="C631" s="58">
        <f>PRRAS!D643</f>
        <v>12304257</v>
      </c>
      <c r="D631" s="58">
        <f>PRRAS!E643</f>
        <v>13336817</v>
      </c>
      <c r="E631" s="58">
        <v>0</v>
      </c>
      <c r="F631" s="58">
        <v>0</v>
      </c>
      <c r="G631" s="59">
        <f t="shared" si="18"/>
        <v>24556071.330000002</v>
      </c>
      <c r="H631" s="59">
        <f t="shared" si="19"/>
        <v>0</v>
      </c>
      <c r="I631" s="60">
        <v>0</v>
      </c>
    </row>
    <row r="632" spans="1:9" x14ac:dyDescent="0.2">
      <c r="A632" s="57">
        <v>151</v>
      </c>
      <c r="B632" s="58">
        <f>PRRAS!C644</f>
        <v>631</v>
      </c>
      <c r="C632" s="58">
        <f>PRRAS!D644</f>
        <v>0</v>
      </c>
      <c r="D632" s="58">
        <f>PRRAS!E644</f>
        <v>161295</v>
      </c>
      <c r="E632" s="58">
        <v>0</v>
      </c>
      <c r="F632" s="58">
        <v>0</v>
      </c>
      <c r="G632" s="59">
        <f t="shared" si="18"/>
        <v>203554.29</v>
      </c>
      <c r="H632" s="59">
        <f t="shared" si="19"/>
        <v>0</v>
      </c>
      <c r="I632" s="60">
        <v>0</v>
      </c>
    </row>
    <row r="633" spans="1:9" x14ac:dyDescent="0.2">
      <c r="A633" s="57">
        <v>151</v>
      </c>
      <c r="B633" s="58">
        <f>PRRAS!C645</f>
        <v>632</v>
      </c>
      <c r="C633" s="58">
        <f>PRRAS!D645</f>
        <v>153699</v>
      </c>
      <c r="D633" s="58">
        <f>PRRAS!E645</f>
        <v>0</v>
      </c>
      <c r="E633" s="58">
        <v>0</v>
      </c>
      <c r="F633" s="58">
        <v>0</v>
      </c>
      <c r="G633" s="59">
        <f t="shared" si="18"/>
        <v>97137.767999999996</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142200</v>
      </c>
      <c r="D635" s="58">
        <f>PRRAS!E647</f>
        <v>300380</v>
      </c>
      <c r="E635" s="58">
        <v>0</v>
      </c>
      <c r="F635" s="58">
        <v>0</v>
      </c>
      <c r="G635" s="59">
        <f t="shared" si="18"/>
        <v>471036.64</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295899</v>
      </c>
      <c r="D637" s="58">
        <f>PRRAS!E649</f>
        <v>139085</v>
      </c>
      <c r="E637" s="58">
        <v>0</v>
      </c>
      <c r="F637" s="58">
        <v>0</v>
      </c>
      <c r="G637" s="59">
        <f t="shared" si="18"/>
        <v>365107.88400000002</v>
      </c>
      <c r="H637" s="59">
        <f t="shared" si="19"/>
        <v>0</v>
      </c>
      <c r="I637" s="60">
        <v>0</v>
      </c>
    </row>
    <row r="638" spans="1:9" x14ac:dyDescent="0.2">
      <c r="A638" s="57">
        <v>151</v>
      </c>
      <c r="B638" s="58">
        <f>PRRAS!C650</f>
        <v>637</v>
      </c>
      <c r="C638" s="58">
        <f>PRRAS!D650</f>
        <v>801386</v>
      </c>
      <c r="D638" s="58">
        <f>PRRAS!E650</f>
        <v>796409</v>
      </c>
      <c r="E638" s="58">
        <v>0</v>
      </c>
      <c r="F638" s="58">
        <v>0</v>
      </c>
      <c r="G638" s="59">
        <f t="shared" si="18"/>
        <v>1525107.9480000001</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252770</v>
      </c>
      <c r="D640" s="58">
        <f>PRRAS!E653</f>
        <v>43059</v>
      </c>
      <c r="E640" s="58">
        <v>0</v>
      </c>
      <c r="F640" s="58">
        <v>0</v>
      </c>
      <c r="G640" s="59">
        <f t="shared" si="18"/>
        <v>216549.432</v>
      </c>
      <c r="H640" s="59">
        <f t="shared" si="19"/>
        <v>0</v>
      </c>
      <c r="I640" s="60">
        <v>0</v>
      </c>
    </row>
    <row r="641" spans="1:9" x14ac:dyDescent="0.2">
      <c r="A641" s="57">
        <v>151</v>
      </c>
      <c r="B641" s="58">
        <f>PRRAS!C654</f>
        <v>640</v>
      </c>
      <c r="C641" s="58">
        <f>PRRAS!D654</f>
        <v>252770</v>
      </c>
      <c r="D641" s="58">
        <f>PRRAS!E654</f>
        <v>43059</v>
      </c>
      <c r="E641" s="58">
        <v>0</v>
      </c>
      <c r="F641" s="58">
        <v>0</v>
      </c>
      <c r="G641" s="59">
        <f t="shared" si="18"/>
        <v>216888.32000000001</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83</v>
      </c>
      <c r="D644" s="58">
        <f>PRRAS!E657</f>
        <v>83</v>
      </c>
      <c r="E644" s="58">
        <v>0</v>
      </c>
      <c r="F644" s="58">
        <v>0</v>
      </c>
      <c r="G644" s="59">
        <f t="shared" si="20"/>
        <v>160.107</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75</v>
      </c>
      <c r="D646" s="58">
        <f>PRRAS!E659</f>
        <v>75</v>
      </c>
      <c r="E646" s="58">
        <v>0</v>
      </c>
      <c r="F646" s="58">
        <v>0</v>
      </c>
      <c r="G646" s="59">
        <f t="shared" si="20"/>
        <v>145.125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15429</v>
      </c>
      <c r="D651" s="58">
        <f>PRRAS!E664</f>
        <v>80976</v>
      </c>
      <c r="E651" s="58">
        <v>0</v>
      </c>
      <c r="F651" s="58">
        <v>0</v>
      </c>
      <c r="G651" s="59">
        <f t="shared" si="20"/>
        <v>115297.65000000001</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42000</v>
      </c>
      <c r="E655" s="58">
        <v>0</v>
      </c>
      <c r="F655" s="58">
        <v>0</v>
      </c>
      <c r="G655" s="59">
        <f t="shared" si="20"/>
        <v>54936</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70150</v>
      </c>
      <c r="D660" s="58">
        <f>PRRAS!E673</f>
        <v>0</v>
      </c>
      <c r="E660" s="58">
        <v>0</v>
      </c>
      <c r="F660" s="58">
        <v>0</v>
      </c>
      <c r="G660" s="59">
        <f t="shared" si="20"/>
        <v>46228.85</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9589545</v>
      </c>
      <c r="D665" s="58">
        <f>PRRAS!E678</f>
        <v>10233346</v>
      </c>
      <c r="E665" s="58">
        <v>0</v>
      </c>
      <c r="F665" s="58">
        <v>0</v>
      </c>
      <c r="G665" s="59">
        <f t="shared" si="20"/>
        <v>19957341.368000001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87429</v>
      </c>
      <c r="D669" s="58">
        <f>PRRAS!E682</f>
        <v>345634</v>
      </c>
      <c r="E669" s="58">
        <v>0</v>
      </c>
      <c r="F669" s="58">
        <v>0</v>
      </c>
      <c r="G669" s="59">
        <f t="shared" si="20"/>
        <v>520169.59600000002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504339</v>
      </c>
      <c r="D685" s="58">
        <f>PRRAS!E698</f>
        <v>654187</v>
      </c>
      <c r="E685" s="58">
        <v>0</v>
      </c>
      <c r="F685" s="58">
        <v>0</v>
      </c>
      <c r="G685" s="59">
        <f t="shared" si="20"/>
        <v>1239895.692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34335</v>
      </c>
      <c r="D688" s="58">
        <f>PRRAS!E701</f>
        <v>23634</v>
      </c>
      <c r="E688" s="58">
        <v>0</v>
      </c>
      <c r="F688" s="58">
        <v>0</v>
      </c>
      <c r="G688" s="59">
        <f t="shared" si="20"/>
        <v>56061.261000000006</v>
      </c>
      <c r="H688" s="59">
        <f t="shared" si="21"/>
        <v>0</v>
      </c>
      <c r="I688" s="60">
        <v>0</v>
      </c>
    </row>
    <row r="689" spans="1:9" x14ac:dyDescent="0.2">
      <c r="A689" s="57">
        <v>151</v>
      </c>
      <c r="B689" s="58">
        <f>PRRAS!C702</f>
        <v>688</v>
      </c>
      <c r="C689" s="58">
        <f>PRRAS!D702</f>
        <v>37946</v>
      </c>
      <c r="D689" s="58">
        <f>PRRAS!E702</f>
        <v>23642</v>
      </c>
      <c r="E689" s="58">
        <v>0</v>
      </c>
      <c r="F689" s="58">
        <v>0</v>
      </c>
      <c r="G689" s="59">
        <f t="shared" si="20"/>
        <v>58638.239999999998</v>
      </c>
      <c r="H689" s="59">
        <f t="shared" si="21"/>
        <v>0</v>
      </c>
      <c r="I689" s="60">
        <v>0</v>
      </c>
    </row>
    <row r="690" spans="1:9" x14ac:dyDescent="0.2">
      <c r="A690" s="57">
        <v>151</v>
      </c>
      <c r="B690" s="58">
        <f>PRRAS!C703</f>
        <v>689</v>
      </c>
      <c r="C690" s="58">
        <f>PRRAS!D703</f>
        <v>141835</v>
      </c>
      <c r="D690" s="58">
        <f>PRRAS!E703</f>
        <v>124203</v>
      </c>
      <c r="E690" s="58">
        <v>0</v>
      </c>
      <c r="F690" s="58">
        <v>0</v>
      </c>
      <c r="G690" s="59">
        <f t="shared" si="20"/>
        <v>268876.049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25398</v>
      </c>
      <c r="D692" s="58">
        <f>PRRAS!E705</f>
        <v>27225</v>
      </c>
      <c r="E692" s="58">
        <v>0</v>
      </c>
      <c r="F692" s="58">
        <v>0</v>
      </c>
      <c r="G692" s="59">
        <f t="shared" si="20"/>
        <v>55174.967999999993</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11922</v>
      </c>
      <c r="E694" s="58">
        <v>0</v>
      </c>
      <c r="F694" s="58">
        <v>0</v>
      </c>
      <c r="G694" s="59">
        <f t="shared" si="20"/>
        <v>16523.892</v>
      </c>
      <c r="H694" s="59">
        <f t="shared" si="21"/>
        <v>0</v>
      </c>
      <c r="I694" s="60">
        <v>0</v>
      </c>
    </row>
    <row r="695" spans="1:9" x14ac:dyDescent="0.2">
      <c r="A695" s="57">
        <v>151</v>
      </c>
      <c r="B695" s="58">
        <f>PRRAS!C708</f>
        <v>694</v>
      </c>
      <c r="C695" s="58">
        <f>PRRAS!D708</f>
        <v>39145</v>
      </c>
      <c r="D695" s="58">
        <f>PRRAS!E708</f>
        <v>0</v>
      </c>
      <c r="E695" s="58">
        <v>0</v>
      </c>
      <c r="F695" s="58">
        <v>0</v>
      </c>
      <c r="G695" s="59">
        <f t="shared" si="20"/>
        <v>27166.629999999997</v>
      </c>
      <c r="H695" s="59">
        <f t="shared" si="21"/>
        <v>0</v>
      </c>
      <c r="I695" s="60">
        <v>0</v>
      </c>
    </row>
    <row r="696" spans="1:9" x14ac:dyDescent="0.2">
      <c r="A696" s="57">
        <v>151</v>
      </c>
      <c r="B696" s="58">
        <f>PRRAS!C709</f>
        <v>695</v>
      </c>
      <c r="C696" s="58">
        <f>PRRAS!D709</f>
        <v>115743</v>
      </c>
      <c r="D696" s="58">
        <f>PRRAS!E709</f>
        <v>102573</v>
      </c>
      <c r="E696" s="58">
        <v>0</v>
      </c>
      <c r="F696" s="58">
        <v>0</v>
      </c>
      <c r="G696" s="59">
        <f t="shared" si="20"/>
        <v>223017.85499999998</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11525</v>
      </c>
      <c r="D698" s="58">
        <f>PRRAS!E711</f>
        <v>12023</v>
      </c>
      <c r="E698" s="58">
        <v>0</v>
      </c>
      <c r="F698" s="58">
        <v>0</v>
      </c>
      <c r="G698" s="59">
        <f t="shared" si="20"/>
        <v>24792.986999999997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13961472</v>
      </c>
      <c r="D977" s="63">
        <f>Bil!E12</f>
        <v>13952272</v>
      </c>
      <c r="E977" s="63">
        <v>0</v>
      </c>
      <c r="F977" s="63">
        <v>0</v>
      </c>
      <c r="G977" s="64">
        <f t="shared" ref="G977:G1040" si="32">B977/1000*C977+B977/500*D977</f>
        <v>41866.016000000003</v>
      </c>
      <c r="H977" s="64">
        <f t="shared" si="31"/>
        <v>0</v>
      </c>
      <c r="I977" s="65"/>
    </row>
    <row r="978" spans="1:9" x14ac:dyDescent="0.2">
      <c r="A978" s="57">
        <v>152</v>
      </c>
      <c r="B978" s="58">
        <f>Bil!C13</f>
        <v>2</v>
      </c>
      <c r="C978" s="58">
        <f>Bil!D13</f>
        <v>13190469</v>
      </c>
      <c r="D978" s="58">
        <f>Bil!E13</f>
        <v>13133041</v>
      </c>
      <c r="E978" s="58">
        <v>0</v>
      </c>
      <c r="F978" s="58">
        <v>0</v>
      </c>
      <c r="G978" s="59">
        <f t="shared" si="32"/>
        <v>78913.102000000014</v>
      </c>
      <c r="H978" s="59">
        <f t="shared" si="31"/>
        <v>0</v>
      </c>
      <c r="I978" s="60"/>
    </row>
    <row r="979" spans="1:9" x14ac:dyDescent="0.2">
      <c r="A979" s="57">
        <v>152</v>
      </c>
      <c r="B979" s="58">
        <f>Bil!C14</f>
        <v>3</v>
      </c>
      <c r="C979" s="58">
        <f>Bil!D14</f>
        <v>40140</v>
      </c>
      <c r="D979" s="58">
        <f>Bil!E14</f>
        <v>40140</v>
      </c>
      <c r="E979" s="58">
        <v>0</v>
      </c>
      <c r="F979" s="58">
        <v>0</v>
      </c>
      <c r="G979" s="59">
        <f t="shared" si="32"/>
        <v>361.26</v>
      </c>
      <c r="H979" s="59">
        <f t="shared" si="31"/>
        <v>0</v>
      </c>
      <c r="I979" s="60"/>
    </row>
    <row r="980" spans="1:9" x14ac:dyDescent="0.2">
      <c r="A980" s="57">
        <v>152</v>
      </c>
      <c r="B980" s="58">
        <f>Bil!C15</f>
        <v>4</v>
      </c>
      <c r="C980" s="58">
        <f>Bil!D15</f>
        <v>40140</v>
      </c>
      <c r="D980" s="58">
        <f>Bil!E15</f>
        <v>40140</v>
      </c>
      <c r="E980" s="58">
        <v>0</v>
      </c>
      <c r="F980" s="58">
        <v>0</v>
      </c>
      <c r="G980" s="59">
        <f t="shared" si="32"/>
        <v>481.68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13150329</v>
      </c>
      <c r="D983" s="58">
        <f>Bil!E18</f>
        <v>13092901</v>
      </c>
      <c r="E983" s="58">
        <v>0</v>
      </c>
      <c r="F983" s="58">
        <v>0</v>
      </c>
      <c r="G983" s="59">
        <f t="shared" si="32"/>
        <v>275352.91700000002</v>
      </c>
      <c r="H983" s="59">
        <f t="shared" si="31"/>
        <v>0</v>
      </c>
      <c r="I983" s="60"/>
    </row>
    <row r="984" spans="1:9" x14ac:dyDescent="0.2">
      <c r="A984" s="57">
        <v>152</v>
      </c>
      <c r="B984" s="58">
        <f>Bil!C19</f>
        <v>8</v>
      </c>
      <c r="C984" s="58">
        <f>Bil!D19</f>
        <v>12322729</v>
      </c>
      <c r="D984" s="58">
        <f>Bil!E19</f>
        <v>12117609</v>
      </c>
      <c r="E984" s="58">
        <v>0</v>
      </c>
      <c r="F984" s="58">
        <v>0</v>
      </c>
      <c r="G984" s="59">
        <f t="shared" si="32"/>
        <v>292463.576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16409654</v>
      </c>
      <c r="D986" s="58">
        <f>Bil!E21</f>
        <v>16409654</v>
      </c>
      <c r="E986" s="58">
        <v>0</v>
      </c>
      <c r="F986" s="58">
        <v>0</v>
      </c>
      <c r="G986" s="59">
        <f t="shared" si="32"/>
        <v>492289.62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4086925</v>
      </c>
      <c r="D989" s="58">
        <f>Bil!E24</f>
        <v>4292045</v>
      </c>
      <c r="E989" s="58">
        <v>0</v>
      </c>
      <c r="F989" s="58">
        <v>0</v>
      </c>
      <c r="G989" s="59">
        <f t="shared" si="32"/>
        <v>164723.19500000001</v>
      </c>
      <c r="H989" s="59">
        <f t="shared" si="31"/>
        <v>0</v>
      </c>
      <c r="I989" s="60"/>
    </row>
    <row r="990" spans="1:9" x14ac:dyDescent="0.2">
      <c r="A990" s="57">
        <v>152</v>
      </c>
      <c r="B990" s="58">
        <f>Bil!C25</f>
        <v>14</v>
      </c>
      <c r="C990" s="58">
        <f>Bil!D25</f>
        <v>300410</v>
      </c>
      <c r="D990" s="58">
        <f>Bil!E25</f>
        <v>434005</v>
      </c>
      <c r="E990" s="58">
        <v>0</v>
      </c>
      <c r="F990" s="58">
        <v>0</v>
      </c>
      <c r="G990" s="59">
        <f t="shared" si="32"/>
        <v>16357.88</v>
      </c>
      <c r="H990" s="59">
        <f t="shared" si="31"/>
        <v>0</v>
      </c>
      <c r="I990" s="60"/>
    </row>
    <row r="991" spans="1:9" x14ac:dyDescent="0.2">
      <c r="A991" s="57">
        <v>152</v>
      </c>
      <c r="B991" s="58">
        <f>Bil!C26</f>
        <v>15</v>
      </c>
      <c r="C991" s="58">
        <f>Bil!D26</f>
        <v>706717</v>
      </c>
      <c r="D991" s="58">
        <f>Bil!E26</f>
        <v>646877</v>
      </c>
      <c r="E991" s="58">
        <v>0</v>
      </c>
      <c r="F991" s="58">
        <v>0</v>
      </c>
      <c r="G991" s="59">
        <f t="shared" si="32"/>
        <v>30007.064999999995</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69700</v>
      </c>
      <c r="E996" s="58">
        <v>0</v>
      </c>
      <c r="F996" s="58">
        <v>0</v>
      </c>
      <c r="G996" s="59">
        <f t="shared" si="32"/>
        <v>2788</v>
      </c>
      <c r="H996" s="59">
        <f t="shared" si="31"/>
        <v>0</v>
      </c>
      <c r="I996" s="60"/>
    </row>
    <row r="997" spans="1:9" x14ac:dyDescent="0.2">
      <c r="A997" s="57">
        <v>152</v>
      </c>
      <c r="B997" s="58">
        <f>Bil!C32</f>
        <v>21</v>
      </c>
      <c r="C997" s="58">
        <f>Bil!D32</f>
        <v>921967</v>
      </c>
      <c r="D997" s="58">
        <f>Bil!E32</f>
        <v>1121091</v>
      </c>
      <c r="E997" s="58">
        <v>0</v>
      </c>
      <c r="F997" s="58">
        <v>0</v>
      </c>
      <c r="G997" s="59">
        <f t="shared" si="32"/>
        <v>66447.129000000001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1328274</v>
      </c>
      <c r="D999" s="58">
        <f>Bil!E34</f>
        <v>1403663</v>
      </c>
      <c r="E999" s="58">
        <v>0</v>
      </c>
      <c r="F999" s="58">
        <v>0</v>
      </c>
      <c r="G999" s="59">
        <f t="shared" si="32"/>
        <v>95118.8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109800</v>
      </c>
      <c r="D1001" s="58">
        <f>Bil!E36</f>
        <v>109800</v>
      </c>
      <c r="E1001" s="58">
        <v>0</v>
      </c>
      <c r="F1001" s="58">
        <v>0</v>
      </c>
      <c r="G1001" s="59">
        <f t="shared" si="32"/>
        <v>8235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109800</v>
      </c>
      <c r="D1005" s="58">
        <f>Bil!E40</f>
        <v>109800</v>
      </c>
      <c r="E1005" s="58">
        <v>0</v>
      </c>
      <c r="F1005" s="58">
        <v>0</v>
      </c>
      <c r="G1005" s="59">
        <f t="shared" si="32"/>
        <v>9552.6</v>
      </c>
      <c r="H1005" s="59">
        <f t="shared" si="31"/>
        <v>0</v>
      </c>
      <c r="I1005" s="60"/>
    </row>
    <row r="1006" spans="1:9" x14ac:dyDescent="0.2">
      <c r="A1006" s="57">
        <v>152</v>
      </c>
      <c r="B1006" s="58">
        <f>Bil!C41</f>
        <v>30</v>
      </c>
      <c r="C1006" s="58">
        <f>Bil!D41</f>
        <v>527190</v>
      </c>
      <c r="D1006" s="58">
        <f>Bil!E41</f>
        <v>541287</v>
      </c>
      <c r="E1006" s="58">
        <v>0</v>
      </c>
      <c r="F1006" s="58">
        <v>0</v>
      </c>
      <c r="G1006" s="59">
        <f t="shared" si="32"/>
        <v>48292.92</v>
      </c>
      <c r="H1006" s="59">
        <f t="shared" si="31"/>
        <v>0</v>
      </c>
      <c r="I1006" s="60"/>
    </row>
    <row r="1007" spans="1:9" x14ac:dyDescent="0.2">
      <c r="A1007" s="57">
        <v>152</v>
      </c>
      <c r="B1007" s="58">
        <f>Bil!C42</f>
        <v>31</v>
      </c>
      <c r="C1007" s="58">
        <f>Bil!D42</f>
        <v>527203</v>
      </c>
      <c r="D1007" s="58">
        <f>Bil!E42</f>
        <v>541300</v>
      </c>
      <c r="E1007" s="58">
        <v>0</v>
      </c>
      <c r="F1007" s="58">
        <v>0</v>
      </c>
      <c r="G1007" s="59">
        <f t="shared" si="32"/>
        <v>49903.892999999996</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13</v>
      </c>
      <c r="D1011" s="58">
        <f>Bil!E46</f>
        <v>13</v>
      </c>
      <c r="E1011" s="58">
        <v>0</v>
      </c>
      <c r="F1011" s="58">
        <v>0</v>
      </c>
      <c r="G1011" s="59">
        <f t="shared" si="32"/>
        <v>1.3650000000000002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191832</v>
      </c>
      <c r="D1025" s="58">
        <f>Bil!E60</f>
        <v>196161</v>
      </c>
      <c r="E1025" s="58">
        <v>0</v>
      </c>
      <c r="F1025" s="58">
        <v>0</v>
      </c>
      <c r="G1025" s="59">
        <f t="shared" si="32"/>
        <v>28623.546000000002</v>
      </c>
      <c r="H1025" s="59">
        <f t="shared" si="31"/>
        <v>0</v>
      </c>
      <c r="I1025" s="60"/>
    </row>
    <row r="1026" spans="1:9" x14ac:dyDescent="0.2">
      <c r="A1026" s="57">
        <v>152</v>
      </c>
      <c r="B1026" s="58">
        <f>Bil!C61</f>
        <v>50</v>
      </c>
      <c r="C1026" s="58">
        <f>Bil!D61</f>
        <v>191832</v>
      </c>
      <c r="D1026" s="58">
        <f>Bil!E61</f>
        <v>196161</v>
      </c>
      <c r="E1026" s="58">
        <v>0</v>
      </c>
      <c r="F1026" s="58">
        <v>0</v>
      </c>
      <c r="G1026" s="59">
        <f t="shared" si="32"/>
        <v>29207.700000000004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771003</v>
      </c>
      <c r="D1039" s="58">
        <f>Bil!E74</f>
        <v>819231</v>
      </c>
      <c r="E1039" s="58">
        <v>0</v>
      </c>
      <c r="F1039" s="58">
        <v>0</v>
      </c>
      <c r="G1039" s="59">
        <f t="shared" si="32"/>
        <v>151796.29499999998</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807</v>
      </c>
      <c r="D1049" s="58">
        <f>Bil!E84</f>
        <v>5221</v>
      </c>
      <c r="E1049" s="58">
        <v>0</v>
      </c>
      <c r="F1049" s="58">
        <v>0</v>
      </c>
      <c r="G1049" s="59">
        <f t="shared" si="34"/>
        <v>821.17699999999991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807</v>
      </c>
      <c r="D1056" s="58">
        <f>Bil!E91</f>
        <v>5221</v>
      </c>
      <c r="E1056" s="58">
        <v>0</v>
      </c>
      <c r="F1056" s="58">
        <v>0</v>
      </c>
      <c r="G1056" s="59">
        <f t="shared" si="34"/>
        <v>899.92000000000007</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103768</v>
      </c>
      <c r="D1116" s="58">
        <f>Bil!E151</f>
        <v>112358</v>
      </c>
      <c r="E1116" s="58">
        <v>0</v>
      </c>
      <c r="F1116" s="58">
        <v>0</v>
      </c>
      <c r="G1116" s="59">
        <f t="shared" si="36"/>
        <v>45987.76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72595</v>
      </c>
      <c r="D1128" s="58">
        <f>Bil!E163</f>
        <v>96980</v>
      </c>
      <c r="E1128" s="58">
        <v>0</v>
      </c>
      <c r="F1128" s="58">
        <v>0</v>
      </c>
      <c r="G1128" s="59">
        <f t="shared" si="36"/>
        <v>40516.36</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31173</v>
      </c>
      <c r="D1130" s="58">
        <f>Bil!E165</f>
        <v>15378</v>
      </c>
      <c r="E1130" s="58">
        <v>0</v>
      </c>
      <c r="F1130" s="58">
        <v>0</v>
      </c>
      <c r="G1130" s="59">
        <f t="shared" si="36"/>
        <v>9537.0659999999989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666428</v>
      </c>
      <c r="D1134" s="58">
        <f>Bil!E169</f>
        <v>701652</v>
      </c>
      <c r="E1134" s="58">
        <v>0</v>
      </c>
      <c r="F1134" s="58">
        <v>0</v>
      </c>
      <c r="G1134" s="59">
        <f t="shared" si="36"/>
        <v>327017.65600000002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666428</v>
      </c>
      <c r="D1137" s="58">
        <f>Bil!E172</f>
        <v>701652</v>
      </c>
      <c r="E1137" s="58">
        <v>0</v>
      </c>
      <c r="F1137" s="58">
        <v>0</v>
      </c>
      <c r="G1137" s="59">
        <f t="shared" si="36"/>
        <v>333226.85200000001</v>
      </c>
      <c r="H1137" s="59">
        <f t="shared" si="35"/>
        <v>0</v>
      </c>
      <c r="I1137" s="60"/>
    </row>
    <row r="1138" spans="1:9" x14ac:dyDescent="0.2">
      <c r="A1138" s="57">
        <v>152</v>
      </c>
      <c r="B1138" s="58">
        <f>Bil!C173</f>
        <v>162</v>
      </c>
      <c r="C1138" s="58">
        <f>Bil!D173</f>
        <v>13961472</v>
      </c>
      <c r="D1138" s="58">
        <f>Bil!E173</f>
        <v>13952272</v>
      </c>
      <c r="E1138" s="58">
        <v>0</v>
      </c>
      <c r="F1138" s="58">
        <v>0</v>
      </c>
      <c r="G1138" s="59">
        <f t="shared" si="36"/>
        <v>6782294.5920000002</v>
      </c>
      <c r="H1138" s="59">
        <f t="shared" si="35"/>
        <v>0</v>
      </c>
      <c r="I1138" s="60"/>
    </row>
    <row r="1139" spans="1:9" x14ac:dyDescent="0.2">
      <c r="A1139" s="57">
        <v>152</v>
      </c>
      <c r="B1139" s="58">
        <f>Bil!C174</f>
        <v>163</v>
      </c>
      <c r="C1139" s="58">
        <f>Bil!D174</f>
        <v>1066900</v>
      </c>
      <c r="D1139" s="58">
        <f>Bil!E174</f>
        <v>955969</v>
      </c>
      <c r="E1139" s="58">
        <v>0</v>
      </c>
      <c r="F1139" s="58">
        <v>0</v>
      </c>
      <c r="G1139" s="59">
        <f t="shared" si="36"/>
        <v>485550.59400000004</v>
      </c>
      <c r="H1139" s="59">
        <f t="shared" si="35"/>
        <v>0</v>
      </c>
      <c r="I1139" s="60"/>
    </row>
    <row r="1140" spans="1:9" x14ac:dyDescent="0.2">
      <c r="A1140" s="57">
        <v>152</v>
      </c>
      <c r="B1140" s="58">
        <f>Bil!C175</f>
        <v>164</v>
      </c>
      <c r="C1140" s="58">
        <f>Bil!D175</f>
        <v>1066900</v>
      </c>
      <c r="D1140" s="58">
        <f>Bil!E175</f>
        <v>955969</v>
      </c>
      <c r="E1140" s="58">
        <v>0</v>
      </c>
      <c r="F1140" s="58">
        <v>0</v>
      </c>
      <c r="G1140" s="59">
        <f t="shared" si="36"/>
        <v>488529.43200000003</v>
      </c>
      <c r="H1140" s="59">
        <f t="shared" si="35"/>
        <v>0</v>
      </c>
      <c r="I1140" s="60"/>
    </row>
    <row r="1141" spans="1:9" x14ac:dyDescent="0.2">
      <c r="A1141" s="57">
        <v>152</v>
      </c>
      <c r="B1141" s="58">
        <f>Bil!C176</f>
        <v>165</v>
      </c>
      <c r="C1141" s="58">
        <f>Bil!D176</f>
        <v>839682</v>
      </c>
      <c r="D1141" s="58">
        <f>Bil!E176</f>
        <v>845511</v>
      </c>
      <c r="E1141" s="58">
        <v>0</v>
      </c>
      <c r="F1141" s="58">
        <v>0</v>
      </c>
      <c r="G1141" s="59">
        <f t="shared" si="36"/>
        <v>417566.16000000003</v>
      </c>
      <c r="H1141" s="59">
        <f t="shared" si="35"/>
        <v>0</v>
      </c>
      <c r="I1141" s="60"/>
    </row>
    <row r="1142" spans="1:9" x14ac:dyDescent="0.2">
      <c r="A1142" s="57">
        <v>152</v>
      </c>
      <c r="B1142" s="58">
        <f>Bil!C177</f>
        <v>166</v>
      </c>
      <c r="C1142" s="58">
        <f>Bil!D177</f>
        <v>47657</v>
      </c>
      <c r="D1142" s="58">
        <f>Bil!E177</f>
        <v>77270</v>
      </c>
      <c r="E1142" s="58">
        <v>0</v>
      </c>
      <c r="F1142" s="58">
        <v>0</v>
      </c>
      <c r="G1142" s="59">
        <f t="shared" si="36"/>
        <v>33564.702000000005</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179561</v>
      </c>
      <c r="D1150" s="58">
        <f>Bil!E185</f>
        <v>33188</v>
      </c>
      <c r="E1150" s="58">
        <v>0</v>
      </c>
      <c r="F1150" s="58">
        <v>0</v>
      </c>
      <c r="G1150" s="59">
        <f t="shared" si="36"/>
        <v>42793.038</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12894572</v>
      </c>
      <c r="D1199" s="58">
        <f>Bil!E234</f>
        <v>12996303</v>
      </c>
      <c r="E1199" s="58">
        <v>0</v>
      </c>
      <c r="F1199" s="58">
        <v>0</v>
      </c>
      <c r="G1199" s="59">
        <f t="shared" si="38"/>
        <v>8671840.6940000001</v>
      </c>
      <c r="H1199" s="59">
        <f t="shared" si="37"/>
        <v>0</v>
      </c>
      <c r="I1199" s="60"/>
    </row>
    <row r="1200" spans="1:9" x14ac:dyDescent="0.2">
      <c r="A1200" s="57">
        <v>152</v>
      </c>
      <c r="B1200" s="58">
        <f>Bil!C235</f>
        <v>224</v>
      </c>
      <c r="C1200" s="58">
        <f>Bil!D235</f>
        <v>13190470</v>
      </c>
      <c r="D1200" s="58">
        <f>Bil!E235</f>
        <v>13135388</v>
      </c>
      <c r="E1200" s="58">
        <v>0</v>
      </c>
      <c r="F1200" s="58">
        <v>0</v>
      </c>
      <c r="G1200" s="59">
        <f t="shared" si="38"/>
        <v>8839319.1040000003</v>
      </c>
      <c r="H1200" s="59">
        <f t="shared" si="37"/>
        <v>0</v>
      </c>
      <c r="I1200" s="60"/>
    </row>
    <row r="1201" spans="1:9" x14ac:dyDescent="0.2">
      <c r="A1201" s="57">
        <v>152</v>
      </c>
      <c r="B1201" s="58">
        <f>Bil!C236</f>
        <v>225</v>
      </c>
      <c r="C1201" s="58">
        <f>Bil!D236</f>
        <v>13190470</v>
      </c>
      <c r="D1201" s="58">
        <f>Bil!E236</f>
        <v>13135388</v>
      </c>
      <c r="E1201" s="58">
        <v>0</v>
      </c>
      <c r="F1201" s="58">
        <v>0</v>
      </c>
      <c r="G1201" s="59">
        <f t="shared" si="38"/>
        <v>8878780.3500000015</v>
      </c>
      <c r="H1201" s="59">
        <f t="shared" si="37"/>
        <v>0</v>
      </c>
      <c r="I1201" s="60"/>
    </row>
    <row r="1202" spans="1:9" x14ac:dyDescent="0.2">
      <c r="A1202" s="57">
        <v>152</v>
      </c>
      <c r="B1202" s="58">
        <f>Bil!C237</f>
        <v>226</v>
      </c>
      <c r="C1202" s="58">
        <f>Bil!D237</f>
        <v>13190470</v>
      </c>
      <c r="D1202" s="58">
        <f>Bil!E237</f>
        <v>13135388</v>
      </c>
      <c r="E1202" s="58">
        <v>0</v>
      </c>
      <c r="F1202" s="58">
        <v>0</v>
      </c>
      <c r="G1202" s="59">
        <f t="shared" si="38"/>
        <v>8918241.5960000008</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295898</v>
      </c>
      <c r="D1212" s="58">
        <f>Bil!E247</f>
        <v>139085</v>
      </c>
      <c r="E1212" s="58">
        <v>0</v>
      </c>
      <c r="F1212" s="58">
        <v>0</v>
      </c>
      <c r="G1212" s="59">
        <f t="shared" si="38"/>
        <v>135480.04800000001</v>
      </c>
      <c r="H1212" s="59">
        <f t="shared" si="37"/>
        <v>0</v>
      </c>
      <c r="I1212" s="60"/>
    </row>
    <row r="1213" spans="1:9" x14ac:dyDescent="0.2">
      <c r="A1213" s="57">
        <v>152</v>
      </c>
      <c r="B1213" s="58">
        <f>Bil!C248</f>
        <v>237</v>
      </c>
      <c r="C1213" s="58">
        <f>Bil!D248</f>
        <v>295898</v>
      </c>
      <c r="D1213" s="58">
        <f>Bil!E248</f>
        <v>139085</v>
      </c>
      <c r="E1213" s="58">
        <v>0</v>
      </c>
      <c r="F1213" s="58">
        <v>0</v>
      </c>
      <c r="G1213" s="59">
        <f t="shared" si="38"/>
        <v>136054.11599999998</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103768</v>
      </c>
      <c r="D1224" s="58">
        <f>Bil!E260</f>
        <v>112358</v>
      </c>
      <c r="E1224" s="58">
        <v>0</v>
      </c>
      <c r="F1224" s="58">
        <v>0</v>
      </c>
      <c r="G1224" s="59">
        <f t="shared" si="38"/>
        <v>81464.032000000007</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1066900</v>
      </c>
      <c r="D1251" s="58">
        <f>Bil!E287</f>
        <v>955969</v>
      </c>
      <c r="E1251" s="58">
        <v>0</v>
      </c>
      <c r="F1251" s="58">
        <v>0</v>
      </c>
      <c r="G1251" s="59">
        <f t="shared" si="40"/>
        <v>819180.45000000007</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12304257</v>
      </c>
      <c r="D1396" s="58">
        <f>RasF!E121</f>
        <v>13336817</v>
      </c>
      <c r="E1396" s="58">
        <v>0</v>
      </c>
      <c r="F1396" s="58">
        <v>0</v>
      </c>
      <c r="G1396" s="59">
        <f t="shared" si="44"/>
        <v>4287568.01</v>
      </c>
      <c r="H1396" s="59">
        <f t="shared" si="43"/>
        <v>0</v>
      </c>
      <c r="I1396" s="60"/>
    </row>
    <row r="1397" spans="1:9" x14ac:dyDescent="0.2">
      <c r="A1397" s="57">
        <v>154</v>
      </c>
      <c r="B1397" s="58">
        <f>RasF!C122</f>
        <v>111</v>
      </c>
      <c r="C1397" s="58">
        <f>RasF!D122</f>
        <v>12304257</v>
      </c>
      <c r="D1397" s="58">
        <f>RasF!E122</f>
        <v>13336817</v>
      </c>
      <c r="E1397" s="58">
        <v>0</v>
      </c>
      <c r="F1397" s="58">
        <v>0</v>
      </c>
      <c r="G1397" s="59">
        <f t="shared" si="44"/>
        <v>4326545.9009999996</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12304257</v>
      </c>
      <c r="D1399" s="58">
        <f>RasF!E124</f>
        <v>13336817</v>
      </c>
      <c r="E1399" s="58">
        <v>0</v>
      </c>
      <c r="F1399" s="58">
        <v>0</v>
      </c>
      <c r="G1399" s="59">
        <f t="shared" si="44"/>
        <v>4404501.6830000002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12304257</v>
      </c>
      <c r="D1423" s="67">
        <f>RasF!E148</f>
        <v>13336817</v>
      </c>
      <c r="E1423" s="67">
        <v>0</v>
      </c>
      <c r="F1423" s="67">
        <v>0</v>
      </c>
      <c r="G1423" s="68">
        <f t="shared" si="44"/>
        <v>5339971.0670000007</v>
      </c>
      <c r="H1423" s="68">
        <f t="shared" si="45"/>
        <v>0</v>
      </c>
      <c r="I1423" s="69"/>
    </row>
    <row r="1424" spans="1:9" x14ac:dyDescent="0.2">
      <c r="A1424" s="62">
        <v>156</v>
      </c>
      <c r="B1424" s="63">
        <f>PVRIO!C12</f>
        <v>1</v>
      </c>
      <c r="C1424" s="70">
        <f>PVRIO!D12</f>
        <v>2347</v>
      </c>
      <c r="D1424" s="70">
        <f>PVRIO!E12</f>
        <v>0</v>
      </c>
      <c r="E1424" s="70">
        <v>0</v>
      </c>
      <c r="F1424" s="70">
        <v>0</v>
      </c>
      <c r="G1424" s="64">
        <f t="shared" si="44"/>
        <v>2.347</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2347</v>
      </c>
      <c r="D1441" s="61">
        <f>PVRIO!E29</f>
        <v>0</v>
      </c>
      <c r="E1441" s="61">
        <v>0</v>
      </c>
      <c r="F1441" s="61">
        <v>0</v>
      </c>
      <c r="G1441" s="59">
        <f t="shared" si="46"/>
        <v>42.245999999999995</v>
      </c>
      <c r="H1441" s="59">
        <f t="shared" si="45"/>
        <v>0</v>
      </c>
      <c r="I1441" s="60">
        <v>0</v>
      </c>
    </row>
    <row r="1442" spans="1:9" x14ac:dyDescent="0.2">
      <c r="A1442" s="57">
        <v>156</v>
      </c>
      <c r="B1442" s="58">
        <f>PVRIO!C30</f>
        <v>19</v>
      </c>
      <c r="C1442" s="61">
        <f>PVRIO!D30</f>
        <v>2347</v>
      </c>
      <c r="D1442" s="61">
        <f>PVRIO!E30</f>
        <v>0</v>
      </c>
      <c r="E1442" s="61">
        <v>0</v>
      </c>
      <c r="F1442" s="61">
        <v>0</v>
      </c>
      <c r="G1442" s="59">
        <f t="shared" si="46"/>
        <v>44.592999999999996</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2347</v>
      </c>
      <c r="D1446" s="61">
        <f>PVRIO!E34</f>
        <v>0</v>
      </c>
      <c r="E1446" s="61">
        <v>0</v>
      </c>
      <c r="F1446" s="61">
        <v>0</v>
      </c>
      <c r="G1446" s="59">
        <f t="shared" si="46"/>
        <v>53.981000000000002</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1066899</v>
      </c>
      <c r="D1468" s="70"/>
      <c r="E1468" s="70">
        <v>0</v>
      </c>
      <c r="F1468" s="70">
        <v>0</v>
      </c>
      <c r="G1468" s="64">
        <f t="shared" ref="G1468:G1499" si="51">B1468/1000*C1468</f>
        <v>1066.8990000000001</v>
      </c>
      <c r="H1468" s="64">
        <f t="shared" ref="H1468:H1499" si="52">ABS(C1468-ROUND(C1468,0))</f>
        <v>0</v>
      </c>
      <c r="I1468" s="65"/>
    </row>
    <row r="1469" spans="1:9" x14ac:dyDescent="0.2">
      <c r="A1469" s="73">
        <v>159</v>
      </c>
      <c r="B1469" s="61">
        <f>Obv!C13</f>
        <v>2</v>
      </c>
      <c r="C1469" s="61">
        <f>Obv!D13</f>
        <v>16606066</v>
      </c>
      <c r="D1469" s="61">
        <v>0</v>
      </c>
      <c r="E1469" s="61">
        <v>0</v>
      </c>
      <c r="F1469" s="61">
        <v>0</v>
      </c>
      <c r="G1469" s="59">
        <f t="shared" si="51"/>
        <v>33212.131999999998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16480481</v>
      </c>
      <c r="D1471" s="61">
        <v>0</v>
      </c>
      <c r="E1471" s="61">
        <v>0</v>
      </c>
      <c r="F1471" s="61">
        <v>0</v>
      </c>
      <c r="G1471" s="59">
        <f t="shared" si="51"/>
        <v>65921.923999999999</v>
      </c>
      <c r="H1471" s="59">
        <f t="shared" si="52"/>
        <v>0</v>
      </c>
      <c r="I1471" s="60"/>
    </row>
    <row r="1472" spans="1:9" x14ac:dyDescent="0.2">
      <c r="A1472" s="73">
        <v>159</v>
      </c>
      <c r="B1472" s="61">
        <f>Obv!C16</f>
        <v>5</v>
      </c>
      <c r="C1472" s="61">
        <f>Obv!D16</f>
        <v>13578094</v>
      </c>
      <c r="D1472" s="61">
        <v>0</v>
      </c>
      <c r="E1472" s="61">
        <v>0</v>
      </c>
      <c r="F1472" s="61">
        <v>0</v>
      </c>
      <c r="G1472" s="59">
        <f t="shared" si="51"/>
        <v>67890.47</v>
      </c>
      <c r="H1472" s="59">
        <f t="shared" si="52"/>
        <v>0</v>
      </c>
      <c r="I1472" s="60"/>
    </row>
    <row r="1473" spans="1:9" x14ac:dyDescent="0.2">
      <c r="A1473" s="73">
        <v>159</v>
      </c>
      <c r="B1473" s="61">
        <f>Obv!C17</f>
        <v>6</v>
      </c>
      <c r="C1473" s="61">
        <f>Obv!D17</f>
        <v>2285950</v>
      </c>
      <c r="D1473" s="61">
        <v>0</v>
      </c>
      <c r="E1473" s="61">
        <v>0</v>
      </c>
      <c r="F1473" s="61">
        <v>0</v>
      </c>
      <c r="G1473" s="59">
        <f t="shared" si="51"/>
        <v>13715.7</v>
      </c>
      <c r="H1473" s="59">
        <f t="shared" si="52"/>
        <v>0</v>
      </c>
      <c r="I1473" s="60"/>
    </row>
    <row r="1474" spans="1:9" x14ac:dyDescent="0.2">
      <c r="A1474" s="73">
        <v>159</v>
      </c>
      <c r="B1474" s="61">
        <f>Obv!C18</f>
        <v>7</v>
      </c>
      <c r="C1474" s="61">
        <f>Obv!D18</f>
        <v>1042</v>
      </c>
      <c r="D1474" s="61">
        <v>0</v>
      </c>
      <c r="E1474" s="61">
        <v>0</v>
      </c>
      <c r="F1474" s="61">
        <v>0</v>
      </c>
      <c r="G1474" s="59">
        <f t="shared" si="51"/>
        <v>7.2940000000000005</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615395</v>
      </c>
      <c r="D1478" s="61">
        <v>0</v>
      </c>
      <c r="E1478" s="61">
        <v>0</v>
      </c>
      <c r="F1478" s="61">
        <v>0</v>
      </c>
      <c r="G1478" s="59">
        <f t="shared" si="51"/>
        <v>6769.3449999999993</v>
      </c>
      <c r="H1478" s="59">
        <f t="shared" si="52"/>
        <v>0</v>
      </c>
      <c r="I1478" s="60"/>
    </row>
    <row r="1479" spans="1:9" x14ac:dyDescent="0.2">
      <c r="A1479" s="73">
        <v>159</v>
      </c>
      <c r="B1479" s="61">
        <f>Obv!C23</f>
        <v>12</v>
      </c>
      <c r="C1479" s="61">
        <f>Obv!D23</f>
        <v>125585</v>
      </c>
      <c r="D1479" s="61">
        <v>0</v>
      </c>
      <c r="E1479" s="61">
        <v>0</v>
      </c>
      <c r="F1479" s="61">
        <v>0</v>
      </c>
      <c r="G1479" s="59">
        <f t="shared" si="51"/>
        <v>1507.02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16717297</v>
      </c>
      <c r="D1486" s="61">
        <v>0</v>
      </c>
      <c r="E1486" s="61">
        <v>0</v>
      </c>
      <c r="F1486" s="61">
        <v>0</v>
      </c>
      <c r="G1486" s="59">
        <f t="shared" si="51"/>
        <v>317628.64299999998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16591712</v>
      </c>
      <c r="D1488" s="61">
        <v>0</v>
      </c>
      <c r="E1488" s="61">
        <v>0</v>
      </c>
      <c r="F1488" s="61">
        <v>0</v>
      </c>
      <c r="G1488" s="59">
        <f t="shared" si="51"/>
        <v>348425.95200000005</v>
      </c>
      <c r="H1488" s="59">
        <f t="shared" si="52"/>
        <v>0</v>
      </c>
      <c r="I1488" s="60"/>
    </row>
    <row r="1489" spans="1:9" x14ac:dyDescent="0.2">
      <c r="A1489" s="73">
        <v>159</v>
      </c>
      <c r="B1489" s="61">
        <f>Obv!C33</f>
        <v>22</v>
      </c>
      <c r="C1489" s="61">
        <f>Obv!D33</f>
        <v>13572265</v>
      </c>
      <c r="D1489" s="61">
        <v>0</v>
      </c>
      <c r="E1489" s="61">
        <v>0</v>
      </c>
      <c r="F1489" s="61">
        <v>0</v>
      </c>
      <c r="G1489" s="59">
        <f t="shared" si="51"/>
        <v>298589.82999999996</v>
      </c>
      <c r="H1489" s="59">
        <f t="shared" si="52"/>
        <v>0</v>
      </c>
      <c r="I1489" s="60"/>
    </row>
    <row r="1490" spans="1:9" x14ac:dyDescent="0.2">
      <c r="A1490" s="73">
        <v>159</v>
      </c>
      <c r="B1490" s="61">
        <f>Obv!C34</f>
        <v>23</v>
      </c>
      <c r="C1490" s="61">
        <f>Obv!D34</f>
        <v>2256637</v>
      </c>
      <c r="D1490" s="61">
        <v>0</v>
      </c>
      <c r="E1490" s="61">
        <v>0</v>
      </c>
      <c r="F1490" s="61">
        <v>0</v>
      </c>
      <c r="G1490" s="59">
        <f t="shared" si="51"/>
        <v>51902.650999999998</v>
      </c>
      <c r="H1490" s="59">
        <f t="shared" si="52"/>
        <v>0</v>
      </c>
      <c r="I1490" s="60"/>
    </row>
    <row r="1491" spans="1:9" x14ac:dyDescent="0.2">
      <c r="A1491" s="73">
        <v>159</v>
      </c>
      <c r="B1491" s="61">
        <f>Obv!C35</f>
        <v>24</v>
      </c>
      <c r="C1491" s="61">
        <f>Obv!D35</f>
        <v>1042</v>
      </c>
      <c r="D1491" s="61">
        <v>0</v>
      </c>
      <c r="E1491" s="61">
        <v>0</v>
      </c>
      <c r="F1491" s="61">
        <v>0</v>
      </c>
      <c r="G1491" s="59">
        <f t="shared" si="51"/>
        <v>25.007999999999999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761768</v>
      </c>
      <c r="D1495" s="61">
        <v>0</v>
      </c>
      <c r="E1495" s="61">
        <v>0</v>
      </c>
      <c r="F1495" s="61">
        <v>0</v>
      </c>
      <c r="G1495" s="59">
        <f t="shared" si="51"/>
        <v>21329.504000000001</v>
      </c>
      <c r="H1495" s="59">
        <f t="shared" si="52"/>
        <v>0</v>
      </c>
      <c r="I1495" s="60"/>
    </row>
    <row r="1496" spans="1:9" x14ac:dyDescent="0.2">
      <c r="A1496" s="73">
        <v>159</v>
      </c>
      <c r="B1496" s="61">
        <f>Obv!C40</f>
        <v>29</v>
      </c>
      <c r="C1496" s="61">
        <f>Obv!D40</f>
        <v>125585</v>
      </c>
      <c r="D1496" s="61">
        <v>0</v>
      </c>
      <c r="E1496" s="61">
        <v>0</v>
      </c>
      <c r="F1496" s="61">
        <v>0</v>
      </c>
      <c r="G1496" s="59">
        <f t="shared" si="51"/>
        <v>3641.9650000000001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955668</v>
      </c>
      <c r="D1503" s="61">
        <v>0</v>
      </c>
      <c r="E1503" s="61">
        <v>0</v>
      </c>
      <c r="F1503" s="61">
        <v>0</v>
      </c>
      <c r="G1503" s="59">
        <f t="shared" si="53"/>
        <v>34404.047999999995</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955668</v>
      </c>
      <c r="D1557" s="61">
        <v>0</v>
      </c>
      <c r="E1557" s="61">
        <v>0</v>
      </c>
      <c r="F1557" s="61">
        <v>0</v>
      </c>
      <c r="G1557" s="59">
        <f t="shared" si="55"/>
        <v>86010.12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955668</v>
      </c>
      <c r="D1559" s="61">
        <v>0</v>
      </c>
      <c r="E1559" s="61">
        <v>0</v>
      </c>
      <c r="F1559" s="61">
        <v>0</v>
      </c>
      <c r="G1559" s="59">
        <f t="shared" si="55"/>
        <v>87921.456000000006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8" activePane="bottomLeft" state="frozen"/>
      <selection pane="bottomLeft" activeCell="E1" sqref="E1:F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10</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8711</v>
      </c>
      <c r="C6" s="12"/>
      <c r="D6" s="401" t="s">
        <v>3128</v>
      </c>
      <c r="E6" s="402"/>
      <c r="F6" s="15" t="s">
        <v>237</v>
      </c>
      <c r="G6" s="12"/>
      <c r="H6" s="12"/>
      <c r="I6" s="12"/>
      <c r="J6" s="409">
        <f>SUM(Skriveni!G2:G1561)</f>
        <v>218536444.41799995</v>
      </c>
      <c r="K6" s="409"/>
    </row>
    <row r="7" spans="1:11" ht="3" customHeight="1" x14ac:dyDescent="0.2">
      <c r="A7" s="12"/>
      <c r="B7" s="12"/>
      <c r="C7" s="12"/>
      <c r="D7" s="12"/>
      <c r="E7" s="12"/>
      <c r="F7" s="12"/>
      <c r="G7" s="12"/>
      <c r="H7" s="12"/>
      <c r="I7" s="12"/>
      <c r="J7" s="12"/>
      <c r="K7" s="12"/>
    </row>
    <row r="8" spans="1:11" ht="15" customHeight="1" x14ac:dyDescent="0.2">
      <c r="A8" s="22" t="s">
        <v>3125</v>
      </c>
      <c r="B8" s="27">
        <v>3104745</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33000</v>
      </c>
      <c r="C12" s="398" t="s">
        <v>2503</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78808295716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491</v>
      </c>
      <c r="C22" s="351" t="str">
        <f>IF(B22&gt;0, "Županija: " &amp; LOOKUP(H2,A83:A103,B83:B103) &amp; ", grad/općina: " &amp; LOOKUP(B22,A107:A663,B107:B663),"Šifra grada/općine nije upisana")</f>
        <v>Županija: VIROVITIČKO-PODRAVSKA, grad/općina: VIROVITICA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12150558</v>
      </c>
      <c r="K39" s="114">
        <f>PRRAS!E12</f>
        <v>13498112</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11812180</v>
      </c>
      <c r="K40" s="117">
        <f>PRRAS!E159</f>
        <v>13036682</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295899</v>
      </c>
      <c r="K42" s="120">
        <f>PRRAS!E649</f>
        <v>139085</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13190469</v>
      </c>
      <c r="K43" s="114">
        <f>Bil!E13</f>
        <v>13133041</v>
      </c>
    </row>
    <row r="44" spans="1:11" ht="12.95" customHeight="1" x14ac:dyDescent="0.2">
      <c r="A44" s="363"/>
      <c r="B44" s="366" t="str">
        <f>Bil!B74</f>
        <v>Financijska imovina (AOP 064+073+081+112+128+140+157+158)</v>
      </c>
      <c r="C44" s="367"/>
      <c r="D44" s="367"/>
      <c r="E44" s="367"/>
      <c r="F44" s="367"/>
      <c r="G44" s="367"/>
      <c r="H44" s="367"/>
      <c r="I44" s="115">
        <f>Bil!C74</f>
        <v>63</v>
      </c>
      <c r="J44" s="116">
        <f>Bil!D74</f>
        <v>771003</v>
      </c>
      <c r="K44" s="117">
        <f>Bil!E74</f>
        <v>819231</v>
      </c>
    </row>
    <row r="45" spans="1:11" ht="12.95" customHeight="1" x14ac:dyDescent="0.2">
      <c r="A45" s="363"/>
      <c r="B45" s="366" t="str">
        <f>Bil!B174</f>
        <v xml:space="preserve">Obveze (AOP 164+175+176+192+220) </v>
      </c>
      <c r="C45" s="367"/>
      <c r="D45" s="367"/>
      <c r="E45" s="367"/>
      <c r="F45" s="367"/>
      <c r="G45" s="367"/>
      <c r="H45" s="367"/>
      <c r="I45" s="115">
        <f>Bil!C174</f>
        <v>163</v>
      </c>
      <c r="J45" s="116">
        <f>Bil!D174</f>
        <v>1066900</v>
      </c>
      <c r="K45" s="117">
        <f>Bil!E174</f>
        <v>955969</v>
      </c>
    </row>
    <row r="46" spans="1:11" ht="12.95" customHeight="1" x14ac:dyDescent="0.2">
      <c r="A46" s="364"/>
      <c r="B46" s="369" t="str">
        <f>Bil!B234</f>
        <v>Vlastiti izvori (224 + 232 - 236 + 240 do 242)</v>
      </c>
      <c r="C46" s="370"/>
      <c r="D46" s="370"/>
      <c r="E46" s="370"/>
      <c r="F46" s="370"/>
      <c r="G46" s="370"/>
      <c r="H46" s="370"/>
      <c r="I46" s="118">
        <f>Bil!C234</f>
        <v>223</v>
      </c>
      <c r="J46" s="119">
        <f>Bil!D234</f>
        <v>12894572</v>
      </c>
      <c r="K46" s="120">
        <f>Bil!E234</f>
        <v>12996303</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12304257</v>
      </c>
      <c r="K50" s="117">
        <f>RasF!E121</f>
        <v>13336817</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12304257</v>
      </c>
      <c r="K51" s="120">
        <f>RasF!E148</f>
        <v>13336817</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2347</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2347</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1066899</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955668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955668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2" activePane="bottomLeft" state="frozen"/>
      <selection pane="bottomLeft" activeCell="D649" sqref="D64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08711</v>
      </c>
      <c r="C4" s="429"/>
      <c r="D4" s="429"/>
      <c r="E4" s="430">
        <f>SUM(Skriveni!G2:G976)</f>
        <v>151366295.37099999</v>
      </c>
      <c r="F4" s="431"/>
    </row>
    <row r="5" spans="1:7" s="23" customFormat="1" ht="15" customHeight="1" x14ac:dyDescent="0.2">
      <c r="B5" s="428" t="str">
        <f>"Naziv: "&amp;IF(RefStr!B10&lt;&gt;"",RefStr!B10,"_______________________________________")</f>
        <v>Naziv: OSNOVNA ŠKOLA VLADIMIR NAZOR</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12150558</v>
      </c>
      <c r="E12" s="147">
        <f>E13+E50+E56+E85+E116+E134+E141+E147</f>
        <v>13498112</v>
      </c>
      <c r="F12" s="148">
        <f>IF(D12&lt;&gt;0,IF(E12/D12&gt;=100,"&gt;&gt;100",E12/D12*100),"-")</f>
        <v>111.09047008376076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9762553</v>
      </c>
      <c r="E56" s="147">
        <f>E57+E60+E65+E68+E71+E74+E77+E80</f>
        <v>11257980</v>
      </c>
      <c r="F56" s="150">
        <f t="shared" si="0"/>
        <v>115.31799110335174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556024</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v>556024</v>
      </c>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15429</v>
      </c>
      <c r="E65" s="147">
        <f>SUM(E66:E67)</f>
        <v>122976</v>
      </c>
      <c r="F65" s="150">
        <f t="shared" si="0"/>
        <v>797.04452654092938</v>
      </c>
    </row>
    <row r="66" spans="1:6" s="8" customFormat="1" x14ac:dyDescent="0.2">
      <c r="A66" s="145">
        <v>6331</v>
      </c>
      <c r="B66" s="146" t="s">
        <v>3697</v>
      </c>
      <c r="C66" s="345">
        <v>55</v>
      </c>
      <c r="D66" s="149">
        <v>15429</v>
      </c>
      <c r="E66" s="149">
        <v>80976</v>
      </c>
      <c r="F66" s="148">
        <f t="shared" si="0"/>
        <v>524.82986583706008</v>
      </c>
    </row>
    <row r="67" spans="1:6" s="8" customFormat="1" x14ac:dyDescent="0.2">
      <c r="A67" s="145">
        <v>6332</v>
      </c>
      <c r="B67" s="146" t="s">
        <v>3698</v>
      </c>
      <c r="C67" s="345">
        <v>56</v>
      </c>
      <c r="D67" s="149"/>
      <c r="E67" s="149">
        <v>42000</v>
      </c>
      <c r="F67" s="148" t="str">
        <f t="shared" si="0"/>
        <v>-</v>
      </c>
    </row>
    <row r="68" spans="1:6" s="8" customFormat="1" x14ac:dyDescent="0.2">
      <c r="A68" s="145">
        <v>634</v>
      </c>
      <c r="B68" s="146" t="s">
        <v>916</v>
      </c>
      <c r="C68" s="345">
        <v>57</v>
      </c>
      <c r="D68" s="147">
        <f>SUM(D69:D70)</f>
        <v>70150</v>
      </c>
      <c r="E68" s="147">
        <f>SUM(E69:E70)</f>
        <v>0</v>
      </c>
      <c r="F68" s="150">
        <f t="shared" si="0"/>
        <v>0</v>
      </c>
    </row>
    <row r="69" spans="1:6" s="8" customFormat="1" x14ac:dyDescent="0.2">
      <c r="A69" s="145">
        <v>6341</v>
      </c>
      <c r="B69" s="146" t="s">
        <v>3699</v>
      </c>
      <c r="C69" s="345">
        <v>58</v>
      </c>
      <c r="D69" s="149">
        <v>70150</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9589545</v>
      </c>
      <c r="E74" s="147">
        <f>SUM(E75:E76)</f>
        <v>10233346</v>
      </c>
      <c r="F74" s="150">
        <f t="shared" si="0"/>
        <v>106.71357191608153</v>
      </c>
    </row>
    <row r="75" spans="1:6" s="8" customFormat="1" x14ac:dyDescent="0.2">
      <c r="A75" s="145" t="s">
        <v>1142</v>
      </c>
      <c r="B75" s="146" t="s">
        <v>3980</v>
      </c>
      <c r="C75" s="345">
        <v>64</v>
      </c>
      <c r="D75" s="149">
        <v>9589545</v>
      </c>
      <c r="E75" s="149">
        <v>10233346</v>
      </c>
      <c r="F75" s="148">
        <f t="shared" si="0"/>
        <v>106.71357191608153</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87429</v>
      </c>
      <c r="E77" s="147">
        <f>SUM(E78:E79)</f>
        <v>345634</v>
      </c>
      <c r="F77" s="150">
        <f t="shared" si="0"/>
        <v>395.33106863855238</v>
      </c>
    </row>
    <row r="78" spans="1:6" s="8" customFormat="1" x14ac:dyDescent="0.2">
      <c r="A78" s="145" t="s">
        <v>3984</v>
      </c>
      <c r="B78" s="146" t="s">
        <v>920</v>
      </c>
      <c r="C78" s="345">
        <v>67</v>
      </c>
      <c r="D78" s="149">
        <v>87429</v>
      </c>
      <c r="E78" s="149">
        <v>345634</v>
      </c>
      <c r="F78" s="148">
        <f t="shared" ref="F78:F141" si="1">IF(D78&lt;&gt;0,IF(E78/D78&gt;=100,"&gt;&gt;100",E78/D78*100),"-")</f>
        <v>395.33106863855238</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504339</v>
      </c>
      <c r="E116" s="147">
        <f>E117+E122+E130</f>
        <v>661501</v>
      </c>
      <c r="F116" s="150">
        <f t="shared" si="1"/>
        <v>131.16197636906921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504339</v>
      </c>
      <c r="E122" s="147">
        <f>SUM(E123:E129)</f>
        <v>661501</v>
      </c>
      <c r="F122" s="150">
        <f t="shared" si="1"/>
        <v>131.16197636906921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504339</v>
      </c>
      <c r="E127" s="149">
        <v>661501</v>
      </c>
      <c r="F127" s="148">
        <f t="shared" si="1"/>
        <v>131.16197636906921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2700</v>
      </c>
      <c r="E134" s="147">
        <f>E135+E138</f>
        <v>0</v>
      </c>
      <c r="F134" s="150">
        <f t="shared" si="1"/>
        <v>0</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2700</v>
      </c>
      <c r="E138" s="147">
        <f>SUM(E139:E140)</f>
        <v>0</v>
      </c>
      <c r="F138" s="150">
        <f t="shared" si="1"/>
        <v>0</v>
      </c>
    </row>
    <row r="139" spans="1:6" s="8" customFormat="1" x14ac:dyDescent="0.2">
      <c r="A139" s="145">
        <v>6631</v>
      </c>
      <c r="B139" s="146" t="s">
        <v>1502</v>
      </c>
      <c r="C139" s="345">
        <v>128</v>
      </c>
      <c r="D139" s="149">
        <v>2700</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1880966</v>
      </c>
      <c r="E141" s="147">
        <f>E142+E146</f>
        <v>1578631</v>
      </c>
      <c r="F141" s="150">
        <f t="shared" si="1"/>
        <v>83.926610050367728</v>
      </c>
    </row>
    <row r="142" spans="1:6" s="8" customFormat="1" ht="24" x14ac:dyDescent="0.2">
      <c r="A142" s="145">
        <v>671</v>
      </c>
      <c r="B142" s="154" t="s">
        <v>1672</v>
      </c>
      <c r="C142" s="345">
        <v>131</v>
      </c>
      <c r="D142" s="147">
        <f>SUM(D143:D145)</f>
        <v>1880966</v>
      </c>
      <c r="E142" s="147">
        <f>SUM(E143:E145)</f>
        <v>1578631</v>
      </c>
      <c r="F142" s="150">
        <f t="shared" ref="F142:F205" si="2">IF(D142&lt;&gt;0,IF(E142/D142&gt;=100,"&gt;&gt;100",E142/D142*100),"-")</f>
        <v>83.926610050367728</v>
      </c>
    </row>
    <row r="143" spans="1:6" s="8" customFormat="1" x14ac:dyDescent="0.2">
      <c r="A143" s="145">
        <v>6711</v>
      </c>
      <c r="B143" s="146" t="s">
        <v>3582</v>
      </c>
      <c r="C143" s="345">
        <v>132</v>
      </c>
      <c r="D143" s="149">
        <v>1500418</v>
      </c>
      <c r="E143" s="149">
        <v>1409071</v>
      </c>
      <c r="F143" s="148">
        <f t="shared" si="2"/>
        <v>93.911896551494308</v>
      </c>
    </row>
    <row r="144" spans="1:6" s="8" customFormat="1" x14ac:dyDescent="0.2">
      <c r="A144" s="145">
        <v>6712</v>
      </c>
      <c r="B144" s="151" t="s">
        <v>2276</v>
      </c>
      <c r="C144" s="345">
        <v>133</v>
      </c>
      <c r="D144" s="149">
        <v>380548</v>
      </c>
      <c r="E144" s="149">
        <v>169560</v>
      </c>
      <c r="F144" s="148">
        <f t="shared" si="2"/>
        <v>44.556797040058022</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11812180</v>
      </c>
      <c r="E159" s="147">
        <f>E160+E171+E204+E223+E232+E257+E268</f>
        <v>13036682</v>
      </c>
      <c r="F159" s="150">
        <f t="shared" si="2"/>
        <v>110.36643532353891</v>
      </c>
    </row>
    <row r="160" spans="1:6" s="8" customFormat="1" x14ac:dyDescent="0.2">
      <c r="A160" s="145">
        <v>31</v>
      </c>
      <c r="B160" s="146" t="s">
        <v>431</v>
      </c>
      <c r="C160" s="345">
        <v>149</v>
      </c>
      <c r="D160" s="147">
        <f>D161+D166+D167</f>
        <v>9564920</v>
      </c>
      <c r="E160" s="147">
        <f>E161+E166+E167</f>
        <v>10317738</v>
      </c>
      <c r="F160" s="150">
        <f t="shared" si="2"/>
        <v>107.87061470456626</v>
      </c>
    </row>
    <row r="161" spans="1:6" s="8" customFormat="1" x14ac:dyDescent="0.2">
      <c r="A161" s="145">
        <v>311</v>
      </c>
      <c r="B161" s="146" t="s">
        <v>432</v>
      </c>
      <c r="C161" s="345">
        <v>150</v>
      </c>
      <c r="D161" s="147">
        <f>SUM(D162:D165)</f>
        <v>7818712</v>
      </c>
      <c r="E161" s="147">
        <f>SUM(E162:E165)</f>
        <v>8510756</v>
      </c>
      <c r="F161" s="150">
        <f t="shared" si="2"/>
        <v>108.85112535159243</v>
      </c>
    </row>
    <row r="162" spans="1:6" s="8" customFormat="1" x14ac:dyDescent="0.2">
      <c r="A162" s="145">
        <v>3111</v>
      </c>
      <c r="B162" s="146" t="s">
        <v>385</v>
      </c>
      <c r="C162" s="345">
        <v>151</v>
      </c>
      <c r="D162" s="149">
        <v>7818712</v>
      </c>
      <c r="E162" s="149">
        <v>8510756</v>
      </c>
      <c r="F162" s="148">
        <f t="shared" si="2"/>
        <v>108.85112535159243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401390</v>
      </c>
      <c r="E166" s="149">
        <v>346293</v>
      </c>
      <c r="F166" s="148">
        <f t="shared" si="2"/>
        <v>86.27344976207678</v>
      </c>
    </row>
    <row r="167" spans="1:6" s="8" customFormat="1" x14ac:dyDescent="0.2">
      <c r="A167" s="145">
        <v>313</v>
      </c>
      <c r="B167" s="146" t="s">
        <v>2853</v>
      </c>
      <c r="C167" s="345">
        <v>156</v>
      </c>
      <c r="D167" s="147">
        <f>SUM(D168:D170)</f>
        <v>1344818</v>
      </c>
      <c r="E167" s="147">
        <f>SUM(E168:E170)</f>
        <v>1460689</v>
      </c>
      <c r="F167" s="150">
        <f t="shared" si="2"/>
        <v>108.61611013534917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1211900</v>
      </c>
      <c r="E169" s="149">
        <v>1316318</v>
      </c>
      <c r="F169" s="148">
        <f t="shared" si="2"/>
        <v>108.61605743048106</v>
      </c>
    </row>
    <row r="170" spans="1:6" s="8" customFormat="1" x14ac:dyDescent="0.2">
      <c r="A170" s="145">
        <v>3133</v>
      </c>
      <c r="B170" s="146" t="s">
        <v>264</v>
      </c>
      <c r="C170" s="345">
        <v>159</v>
      </c>
      <c r="D170" s="149">
        <v>132918</v>
      </c>
      <c r="E170" s="149">
        <v>144371</v>
      </c>
      <c r="F170" s="148">
        <f t="shared" si="2"/>
        <v>108.6165906799681</v>
      </c>
    </row>
    <row r="171" spans="1:6" s="8" customFormat="1" x14ac:dyDescent="0.2">
      <c r="A171" s="145">
        <v>32</v>
      </c>
      <c r="B171" s="146" t="s">
        <v>433</v>
      </c>
      <c r="C171" s="345">
        <v>160</v>
      </c>
      <c r="D171" s="147">
        <f>D172+D177+D185+D195+D196</f>
        <v>2246531</v>
      </c>
      <c r="E171" s="147">
        <f>E172+E177+E185+E195+E196</f>
        <v>2391938</v>
      </c>
      <c r="F171" s="150">
        <f t="shared" si="2"/>
        <v>106.47251250928653</v>
      </c>
    </row>
    <row r="172" spans="1:6" s="8" customFormat="1" x14ac:dyDescent="0.2">
      <c r="A172" s="145">
        <v>321</v>
      </c>
      <c r="B172" s="146" t="s">
        <v>3359</v>
      </c>
      <c r="C172" s="345">
        <v>161</v>
      </c>
      <c r="D172" s="147">
        <f>SUM(D173:D176)</f>
        <v>241835</v>
      </c>
      <c r="E172" s="147">
        <f>SUM(E173:E176)</f>
        <v>252793</v>
      </c>
      <c r="F172" s="150">
        <f t="shared" si="2"/>
        <v>104.53118862034032</v>
      </c>
    </row>
    <row r="173" spans="1:6" s="8" customFormat="1" x14ac:dyDescent="0.2">
      <c r="A173" s="145">
        <v>3211</v>
      </c>
      <c r="B173" s="146" t="s">
        <v>3243</v>
      </c>
      <c r="C173" s="345">
        <v>162</v>
      </c>
      <c r="D173" s="149">
        <v>86320</v>
      </c>
      <c r="E173" s="149">
        <v>73614</v>
      </c>
      <c r="F173" s="148">
        <f t="shared" si="2"/>
        <v>85.280352177942547</v>
      </c>
    </row>
    <row r="174" spans="1:6" s="8" customFormat="1" x14ac:dyDescent="0.2">
      <c r="A174" s="145">
        <v>3212</v>
      </c>
      <c r="B174" s="146" t="s">
        <v>108</v>
      </c>
      <c r="C174" s="345">
        <v>163</v>
      </c>
      <c r="D174" s="149">
        <v>141835</v>
      </c>
      <c r="E174" s="149">
        <v>171116</v>
      </c>
      <c r="F174" s="148">
        <f t="shared" si="2"/>
        <v>120.64441075898051</v>
      </c>
    </row>
    <row r="175" spans="1:6" s="8" customFormat="1" x14ac:dyDescent="0.2">
      <c r="A175" s="145">
        <v>3213</v>
      </c>
      <c r="B175" s="146" t="s">
        <v>2999</v>
      </c>
      <c r="C175" s="345">
        <v>164</v>
      </c>
      <c r="D175" s="149">
        <v>13680</v>
      </c>
      <c r="E175" s="149">
        <v>8063</v>
      </c>
      <c r="F175" s="148">
        <f t="shared" si="2"/>
        <v>58.940058479532162</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1046866</v>
      </c>
      <c r="E177" s="147">
        <f>SUM(E178:E184)</f>
        <v>1034499</v>
      </c>
      <c r="F177" s="150">
        <f t="shared" si="2"/>
        <v>98.818664470906498</v>
      </c>
    </row>
    <row r="178" spans="1:6" s="8" customFormat="1" x14ac:dyDescent="0.2">
      <c r="A178" s="145">
        <v>3221</v>
      </c>
      <c r="B178" s="146" t="s">
        <v>3000</v>
      </c>
      <c r="C178" s="345">
        <v>167</v>
      </c>
      <c r="D178" s="149">
        <v>101973</v>
      </c>
      <c r="E178" s="149">
        <v>144753</v>
      </c>
      <c r="F178" s="148">
        <f t="shared" si="2"/>
        <v>141.95228148627578</v>
      </c>
    </row>
    <row r="179" spans="1:6" s="8" customFormat="1" x14ac:dyDescent="0.2">
      <c r="A179" s="145">
        <v>3222</v>
      </c>
      <c r="B179" s="146" t="s">
        <v>3001</v>
      </c>
      <c r="C179" s="345">
        <v>168</v>
      </c>
      <c r="D179" s="149">
        <v>506386</v>
      </c>
      <c r="E179" s="149">
        <v>526902</v>
      </c>
      <c r="F179" s="148">
        <f t="shared" si="2"/>
        <v>104.05145481905107</v>
      </c>
    </row>
    <row r="180" spans="1:6" s="8" customFormat="1" x14ac:dyDescent="0.2">
      <c r="A180" s="145">
        <v>3223</v>
      </c>
      <c r="B180" s="146" t="s">
        <v>3002</v>
      </c>
      <c r="C180" s="345">
        <v>169</v>
      </c>
      <c r="D180" s="149">
        <v>391865</v>
      </c>
      <c r="E180" s="149">
        <v>319882</v>
      </c>
      <c r="F180" s="148">
        <f t="shared" si="2"/>
        <v>81.630663621400217</v>
      </c>
    </row>
    <row r="181" spans="1:6" s="8" customFormat="1" x14ac:dyDescent="0.2">
      <c r="A181" s="145">
        <v>3224</v>
      </c>
      <c r="B181" s="146" t="s">
        <v>2236</v>
      </c>
      <c r="C181" s="345">
        <v>170</v>
      </c>
      <c r="D181" s="149">
        <v>16057</v>
      </c>
      <c r="E181" s="149">
        <v>21301</v>
      </c>
      <c r="F181" s="148">
        <f t="shared" si="2"/>
        <v>132.65865354673974</v>
      </c>
    </row>
    <row r="182" spans="1:6" s="8" customFormat="1" x14ac:dyDescent="0.2">
      <c r="A182" s="145">
        <v>3225</v>
      </c>
      <c r="B182" s="146" t="s">
        <v>504</v>
      </c>
      <c r="C182" s="345">
        <v>171</v>
      </c>
      <c r="D182" s="149">
        <v>23789</v>
      </c>
      <c r="E182" s="149">
        <v>14588</v>
      </c>
      <c r="F182" s="148">
        <f t="shared" si="2"/>
        <v>61.322459960485943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6796</v>
      </c>
      <c r="E184" s="149">
        <v>7073</v>
      </c>
      <c r="F184" s="148">
        <f t="shared" si="2"/>
        <v>104.07592701589169</v>
      </c>
    </row>
    <row r="185" spans="1:6" s="8" customFormat="1" x14ac:dyDescent="0.2">
      <c r="A185" s="145">
        <v>323</v>
      </c>
      <c r="B185" s="146" t="s">
        <v>2312</v>
      </c>
      <c r="C185" s="345">
        <v>174</v>
      </c>
      <c r="D185" s="147">
        <f>SUM(D186:D194)</f>
        <v>897141</v>
      </c>
      <c r="E185" s="147">
        <f>SUM(E186:E194)</f>
        <v>1018368</v>
      </c>
      <c r="F185" s="150">
        <f t="shared" si="2"/>
        <v>113.51259166619295</v>
      </c>
    </row>
    <row r="186" spans="1:6" s="8" customFormat="1" x14ac:dyDescent="0.2">
      <c r="A186" s="145">
        <v>3231</v>
      </c>
      <c r="B186" s="146" t="s">
        <v>855</v>
      </c>
      <c r="C186" s="345">
        <v>175</v>
      </c>
      <c r="D186" s="149">
        <v>412669</v>
      </c>
      <c r="E186" s="149">
        <v>704501</v>
      </c>
      <c r="F186" s="148">
        <f t="shared" si="2"/>
        <v>170.71817849172098</v>
      </c>
    </row>
    <row r="187" spans="1:6" s="8" customFormat="1" x14ac:dyDescent="0.2">
      <c r="A187" s="145">
        <v>3232</v>
      </c>
      <c r="B187" s="146" t="s">
        <v>3870</v>
      </c>
      <c r="C187" s="345">
        <v>176</v>
      </c>
      <c r="D187" s="149">
        <v>183323</v>
      </c>
      <c r="E187" s="149">
        <v>81967</v>
      </c>
      <c r="F187" s="148">
        <f t="shared" si="2"/>
        <v>44.711792846505894</v>
      </c>
    </row>
    <row r="188" spans="1:6" s="8" customFormat="1" x14ac:dyDescent="0.2">
      <c r="A188" s="145">
        <v>3233</v>
      </c>
      <c r="B188" s="146" t="s">
        <v>3871</v>
      </c>
      <c r="C188" s="345">
        <v>177</v>
      </c>
      <c r="D188" s="149">
        <v>43897</v>
      </c>
      <c r="E188" s="149">
        <v>20413</v>
      </c>
      <c r="F188" s="148">
        <f t="shared" si="2"/>
        <v>46.502038863703667</v>
      </c>
    </row>
    <row r="189" spans="1:6" s="8" customFormat="1" x14ac:dyDescent="0.2">
      <c r="A189" s="145">
        <v>3234</v>
      </c>
      <c r="B189" s="146" t="s">
        <v>3872</v>
      </c>
      <c r="C189" s="345">
        <v>178</v>
      </c>
      <c r="D189" s="149">
        <v>61083</v>
      </c>
      <c r="E189" s="149">
        <v>51655</v>
      </c>
      <c r="F189" s="148">
        <f t="shared" si="2"/>
        <v>84.565263657646156</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25398</v>
      </c>
      <c r="E191" s="149">
        <v>27225</v>
      </c>
      <c r="F191" s="148">
        <f t="shared" si="2"/>
        <v>107.19347980155918</v>
      </c>
    </row>
    <row r="192" spans="1:6" s="8" customFormat="1" x14ac:dyDescent="0.2">
      <c r="A192" s="145">
        <v>3237</v>
      </c>
      <c r="B192" s="146" t="s">
        <v>3875</v>
      </c>
      <c r="C192" s="345">
        <v>181</v>
      </c>
      <c r="D192" s="149">
        <v>39145</v>
      </c>
      <c r="E192" s="149">
        <v>19693</v>
      </c>
      <c r="F192" s="148">
        <f t="shared" si="2"/>
        <v>50.307829863328649</v>
      </c>
    </row>
    <row r="193" spans="1:6" s="8" customFormat="1" x14ac:dyDescent="0.2">
      <c r="A193" s="145">
        <v>3238</v>
      </c>
      <c r="B193" s="146" t="s">
        <v>702</v>
      </c>
      <c r="C193" s="345">
        <v>182</v>
      </c>
      <c r="D193" s="149">
        <v>15883</v>
      </c>
      <c r="E193" s="149">
        <v>10341</v>
      </c>
      <c r="F193" s="148">
        <f t="shared" si="2"/>
        <v>65.107347478436068</v>
      </c>
    </row>
    <row r="194" spans="1:6" s="8" customFormat="1" x14ac:dyDescent="0.2">
      <c r="A194" s="145">
        <v>3239</v>
      </c>
      <c r="B194" s="146" t="s">
        <v>703</v>
      </c>
      <c r="C194" s="345">
        <v>183</v>
      </c>
      <c r="D194" s="149">
        <v>115743</v>
      </c>
      <c r="E194" s="149">
        <v>102573</v>
      </c>
      <c r="F194" s="148">
        <f t="shared" si="2"/>
        <v>88.621342111401987</v>
      </c>
    </row>
    <row r="195" spans="1:6" s="8" customFormat="1" x14ac:dyDescent="0.2">
      <c r="A195" s="145">
        <v>324</v>
      </c>
      <c r="B195" s="146" t="s">
        <v>3584</v>
      </c>
      <c r="C195" s="345">
        <v>184</v>
      </c>
      <c r="D195" s="149">
        <v>2394</v>
      </c>
      <c r="E195" s="149">
        <v>8753</v>
      </c>
      <c r="F195" s="148">
        <f t="shared" si="2"/>
        <v>365.62238930659981</v>
      </c>
    </row>
    <row r="196" spans="1:6" s="8" customFormat="1" x14ac:dyDescent="0.2">
      <c r="A196" s="145">
        <v>329</v>
      </c>
      <c r="B196" s="146" t="s">
        <v>434</v>
      </c>
      <c r="C196" s="345">
        <v>185</v>
      </c>
      <c r="D196" s="147">
        <f>SUM(D197:D203)</f>
        <v>58295</v>
      </c>
      <c r="E196" s="147">
        <f>SUM(E197:E203)</f>
        <v>77525</v>
      </c>
      <c r="F196" s="150">
        <f t="shared" si="2"/>
        <v>132.98739171455526</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11525</v>
      </c>
      <c r="E198" s="149">
        <v>12023</v>
      </c>
      <c r="F198" s="148">
        <f t="shared" si="2"/>
        <v>104.32104121475054</v>
      </c>
    </row>
    <row r="199" spans="1:6" s="8" customFormat="1" x14ac:dyDescent="0.2">
      <c r="A199" s="145">
        <v>3293</v>
      </c>
      <c r="B199" s="146" t="s">
        <v>1967</v>
      </c>
      <c r="C199" s="345">
        <v>188</v>
      </c>
      <c r="D199" s="149">
        <v>19955</v>
      </c>
      <c r="E199" s="149">
        <v>27944</v>
      </c>
      <c r="F199" s="148">
        <f t="shared" si="2"/>
        <v>140.03507892758705</v>
      </c>
    </row>
    <row r="200" spans="1:6" s="8" customFormat="1" x14ac:dyDescent="0.2">
      <c r="A200" s="145">
        <v>3294</v>
      </c>
      <c r="B200" s="146" t="s">
        <v>2313</v>
      </c>
      <c r="C200" s="345">
        <v>189</v>
      </c>
      <c r="D200" s="149">
        <v>200</v>
      </c>
      <c r="E200" s="149">
        <v>1150</v>
      </c>
      <c r="F200" s="148">
        <f t="shared" si="2"/>
        <v>575</v>
      </c>
    </row>
    <row r="201" spans="1:6" s="8" customFormat="1" x14ac:dyDescent="0.2">
      <c r="A201" s="145">
        <v>3295</v>
      </c>
      <c r="B201" s="146" t="s">
        <v>3585</v>
      </c>
      <c r="C201" s="345">
        <v>190</v>
      </c>
      <c r="D201" s="149">
        <v>26395</v>
      </c>
      <c r="E201" s="149">
        <v>32012</v>
      </c>
      <c r="F201" s="148">
        <f t="shared" si="2"/>
        <v>121.28054555787079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220</v>
      </c>
      <c r="E203" s="149">
        <v>4396</v>
      </c>
      <c r="F203" s="148">
        <f t="shared" si="2"/>
        <v>1998.181818181818</v>
      </c>
    </row>
    <row r="204" spans="1:6" s="8" customFormat="1" x14ac:dyDescent="0.2">
      <c r="A204" s="145">
        <v>34</v>
      </c>
      <c r="B204" s="151" t="s">
        <v>435</v>
      </c>
      <c r="C204" s="345">
        <v>193</v>
      </c>
      <c r="D204" s="147">
        <f>D205+D210+D218</f>
        <v>729</v>
      </c>
      <c r="E204" s="147">
        <f>E205+E210+E218</f>
        <v>1882</v>
      </c>
      <c r="F204" s="150">
        <f t="shared" si="2"/>
        <v>258.16186556927295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729</v>
      </c>
      <c r="E218" s="147">
        <f>SUM(E219:E222)</f>
        <v>1882</v>
      </c>
      <c r="F218" s="150">
        <f t="shared" si="3"/>
        <v>258.16186556927295</v>
      </c>
    </row>
    <row r="219" spans="1:6" s="8" customFormat="1" x14ac:dyDescent="0.2">
      <c r="A219" s="145">
        <v>3431</v>
      </c>
      <c r="B219" s="151" t="s">
        <v>3587</v>
      </c>
      <c r="C219" s="345">
        <v>208</v>
      </c>
      <c r="D219" s="149">
        <v>729</v>
      </c>
      <c r="E219" s="149">
        <v>1882</v>
      </c>
      <c r="F219" s="148">
        <f t="shared" si="3"/>
        <v>258.16186556927295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325124</v>
      </c>
      <c r="F232" s="150" t="str">
        <f t="shared" si="3"/>
        <v>-</v>
      </c>
    </row>
    <row r="233" spans="1:6" s="8" customFormat="1" x14ac:dyDescent="0.2">
      <c r="A233" s="145">
        <v>361</v>
      </c>
      <c r="B233" s="146" t="s">
        <v>1076</v>
      </c>
      <c r="C233" s="345">
        <v>222</v>
      </c>
      <c r="D233" s="147">
        <f>SUM(D234:D235)</f>
        <v>0</v>
      </c>
      <c r="E233" s="147">
        <f>SUM(E234:E235)</f>
        <v>173930</v>
      </c>
      <c r="F233" s="150" t="str">
        <f t="shared" si="3"/>
        <v>-</v>
      </c>
    </row>
    <row r="234" spans="1:6" s="8" customFormat="1" x14ac:dyDescent="0.2">
      <c r="A234" s="145">
        <v>3611</v>
      </c>
      <c r="B234" s="146" t="s">
        <v>3939</v>
      </c>
      <c r="C234" s="345">
        <v>223</v>
      </c>
      <c r="D234" s="149"/>
      <c r="E234" s="149">
        <v>173930</v>
      </c>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151194</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v>151194</v>
      </c>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11812180</v>
      </c>
      <c r="E292" s="147">
        <f>E159-E290+E291</f>
        <v>13036682</v>
      </c>
      <c r="F292" s="150">
        <f t="shared" si="4"/>
        <v>110.36643532353891</v>
      </c>
    </row>
    <row r="293" spans="1:6" s="8" customFormat="1" x14ac:dyDescent="0.2">
      <c r="A293" s="145" t="s">
        <v>1215</v>
      </c>
      <c r="B293" s="146" t="s">
        <v>3441</v>
      </c>
      <c r="C293" s="345">
        <v>282</v>
      </c>
      <c r="D293" s="147">
        <f>IF(D12&gt;=D292,D12-D292,0)</f>
        <v>338378</v>
      </c>
      <c r="E293" s="147">
        <f>IF(E12&gt;=E292,E12-E292,0)</f>
        <v>461430</v>
      </c>
      <c r="F293" s="150">
        <f t="shared" si="4"/>
        <v>136.36524833174735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142200</v>
      </c>
      <c r="E296" s="149">
        <v>300380</v>
      </c>
      <c r="F296" s="148">
        <f t="shared" si="4"/>
        <v>211.23769338959212</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492077</v>
      </c>
      <c r="E353" s="147">
        <f>E354+E366+E399+E403+E405</f>
        <v>300135</v>
      </c>
      <c r="F353" s="150">
        <f t="shared" si="5"/>
        <v>60.993503049319521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492077</v>
      </c>
      <c r="E366" s="147">
        <f>E367+E372+E381+E386+E391+E394</f>
        <v>300135</v>
      </c>
      <c r="F366" s="150">
        <f t="shared" si="6"/>
        <v>60.993503049319521</v>
      </c>
    </row>
    <row r="367" spans="1:6" s="8" customFormat="1" x14ac:dyDescent="0.2">
      <c r="A367" s="145">
        <v>421</v>
      </c>
      <c r="B367" s="146" t="s">
        <v>1980</v>
      </c>
      <c r="C367" s="345">
        <v>355</v>
      </c>
      <c r="D367" s="147">
        <f>SUM(D368:D371)</f>
        <v>218557</v>
      </c>
      <c r="E367" s="147">
        <f>SUM(E368:E371)</f>
        <v>0</v>
      </c>
      <c r="F367" s="150">
        <f t="shared" si="6"/>
        <v>0</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v>218557</v>
      </c>
      <c r="E371" s="149"/>
      <c r="F371" s="148">
        <f t="shared" si="6"/>
        <v>0</v>
      </c>
    </row>
    <row r="372" spans="1:6" s="8" customFormat="1" x14ac:dyDescent="0.2">
      <c r="A372" s="145">
        <v>422</v>
      </c>
      <c r="B372" s="146" t="s">
        <v>1981</v>
      </c>
      <c r="C372" s="345">
        <v>360</v>
      </c>
      <c r="D372" s="147">
        <f>SUM(D373:D380)</f>
        <v>273520</v>
      </c>
      <c r="E372" s="147">
        <f>SUM(E373:E380)</f>
        <v>300135</v>
      </c>
      <c r="F372" s="150">
        <f t="shared" si="6"/>
        <v>109.73054986838258</v>
      </c>
    </row>
    <row r="373" spans="1:6" s="8" customFormat="1" x14ac:dyDescent="0.2">
      <c r="A373" s="145">
        <v>4221</v>
      </c>
      <c r="B373" s="146" t="s">
        <v>3941</v>
      </c>
      <c r="C373" s="345">
        <v>361</v>
      </c>
      <c r="D373" s="149">
        <v>172077</v>
      </c>
      <c r="E373" s="149">
        <v>167375</v>
      </c>
      <c r="F373" s="148">
        <f t="shared" si="6"/>
        <v>97.267502339069139</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64800</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101443</v>
      </c>
      <c r="E379" s="149">
        <v>67960</v>
      </c>
      <c r="F379" s="148">
        <f t="shared" si="6"/>
        <v>66.993286870459272</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492077</v>
      </c>
      <c r="E411" s="147">
        <f>IF(E353&gt;=E301, E353-E301, 0)</f>
        <v>300135</v>
      </c>
      <c r="F411" s="150">
        <f t="shared" si="6"/>
        <v>60.993503049319521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12150558</v>
      </c>
      <c r="E415" s="147">
        <f>E12+E301</f>
        <v>13498112</v>
      </c>
      <c r="F415" s="150">
        <f t="shared" si="6"/>
        <v>111.09047008376076</v>
      </c>
    </row>
    <row r="416" spans="1:6" s="8" customFormat="1" x14ac:dyDescent="0.2">
      <c r="A416" s="145" t="s">
        <v>1215</v>
      </c>
      <c r="B416" s="146" t="s">
        <v>1993</v>
      </c>
      <c r="C416" s="345">
        <v>404</v>
      </c>
      <c r="D416" s="147">
        <f>D292+D353</f>
        <v>12304257</v>
      </c>
      <c r="E416" s="147">
        <f>E292+E353</f>
        <v>13336817</v>
      </c>
      <c r="F416" s="150">
        <f t="shared" si="6"/>
        <v>108.39189233449854</v>
      </c>
    </row>
    <row r="417" spans="1:6" s="8" customFormat="1" x14ac:dyDescent="0.2">
      <c r="A417" s="145" t="s">
        <v>1215</v>
      </c>
      <c r="B417" s="146" t="s">
        <v>1994</v>
      </c>
      <c r="C417" s="345">
        <v>405</v>
      </c>
      <c r="D417" s="147">
        <f>IF(D415&gt;=D416,D415-D416,0)</f>
        <v>0</v>
      </c>
      <c r="E417" s="147">
        <f>IF(E415&gt;=E416,E415-E416,0)</f>
        <v>161295</v>
      </c>
      <c r="F417" s="150" t="str">
        <f t="shared" si="6"/>
        <v>-</v>
      </c>
    </row>
    <row r="418" spans="1:6" s="8" customFormat="1" x14ac:dyDescent="0.2">
      <c r="A418" s="145" t="s">
        <v>1215</v>
      </c>
      <c r="B418" s="146" t="s">
        <v>1995</v>
      </c>
      <c r="C418" s="345">
        <v>406</v>
      </c>
      <c r="D418" s="147">
        <f>IF(D416&gt;=D415,D416-D415,0)</f>
        <v>153699</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142200</v>
      </c>
      <c r="E420" s="147">
        <f>IF(E296-E295+E413-E412&gt;=0,E296-E295+E413-E412,0)</f>
        <v>300380</v>
      </c>
      <c r="F420" s="150">
        <f t="shared" si="6"/>
        <v>211.23769338959212</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12150558</v>
      </c>
      <c r="E642" s="147">
        <f>E415+E423</f>
        <v>13498112</v>
      </c>
      <c r="F642" s="148">
        <f t="shared" si="10"/>
        <v>111.09047008376076</v>
      </c>
    </row>
    <row r="643" spans="1:6" s="8" customFormat="1" x14ac:dyDescent="0.2">
      <c r="A643" s="145" t="s">
        <v>1215</v>
      </c>
      <c r="B643" s="146" t="s">
        <v>1246</v>
      </c>
      <c r="C643" s="345">
        <v>630</v>
      </c>
      <c r="D643" s="147">
        <f>D416+D531</f>
        <v>12304257</v>
      </c>
      <c r="E643" s="147">
        <f>E416+E531</f>
        <v>13336817</v>
      </c>
      <c r="F643" s="148">
        <f t="shared" si="10"/>
        <v>108.39189233449854</v>
      </c>
    </row>
    <row r="644" spans="1:6" s="8" customFormat="1" x14ac:dyDescent="0.2">
      <c r="A644" s="145" t="s">
        <v>1215</v>
      </c>
      <c r="B644" s="146" t="s">
        <v>1247</v>
      </c>
      <c r="C644" s="345">
        <v>631</v>
      </c>
      <c r="D644" s="147">
        <f>IF(D642&gt;=D643,D642-D643,0)</f>
        <v>0</v>
      </c>
      <c r="E644" s="147">
        <f>IF(E642&gt;=E643,E642-E643,0)</f>
        <v>161295</v>
      </c>
      <c r="F644" s="148" t="str">
        <f t="shared" si="10"/>
        <v>-</v>
      </c>
    </row>
    <row r="645" spans="1:6" s="8" customFormat="1" x14ac:dyDescent="0.2">
      <c r="A645" s="145" t="s">
        <v>1215</v>
      </c>
      <c r="B645" s="146" t="s">
        <v>1248</v>
      </c>
      <c r="C645" s="345">
        <v>632</v>
      </c>
      <c r="D645" s="147">
        <f>IF(D643&gt;=D642,D643-D642,0)</f>
        <v>153699</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142200</v>
      </c>
      <c r="E647" s="147">
        <f>IF(E420-E419+E641-E640&gt;=0,E420-E419+E641-E640,0)</f>
        <v>300380</v>
      </c>
      <c r="F647" s="148">
        <f t="shared" si="10"/>
        <v>211.23769338959212</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295899</v>
      </c>
      <c r="E649" s="147">
        <f>IF(E645+E647-E644-E646&gt;=0,E645+E647-E644-E646,0)</f>
        <v>139085</v>
      </c>
      <c r="F649" s="148">
        <f t="shared" si="10"/>
        <v>47.004214275817084</v>
      </c>
    </row>
    <row r="650" spans="1:6" s="8" customFormat="1" ht="24" x14ac:dyDescent="0.2">
      <c r="A650" s="156" t="s">
        <v>3810</v>
      </c>
      <c r="B650" s="157" t="s">
        <v>177</v>
      </c>
      <c r="C650" s="347">
        <v>637</v>
      </c>
      <c r="D650" s="158">
        <v>801386</v>
      </c>
      <c r="E650" s="158">
        <v>796409</v>
      </c>
      <c r="F650" s="159">
        <f t="shared" si="10"/>
        <v>99.378950967448901</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252770</v>
      </c>
      <c r="E653" s="149">
        <v>43059</v>
      </c>
      <c r="F653" s="148">
        <f t="shared" si="11"/>
        <v>17.034853819677966</v>
      </c>
    </row>
    <row r="654" spans="1:6" s="8" customFormat="1" x14ac:dyDescent="0.2">
      <c r="A654" s="145" t="s">
        <v>1209</v>
      </c>
      <c r="B654" s="146" t="s">
        <v>3586</v>
      </c>
      <c r="C654" s="345">
        <v>640</v>
      </c>
      <c r="D654" s="149">
        <v>252770</v>
      </c>
      <c r="E654" s="149">
        <v>43059</v>
      </c>
      <c r="F654" s="148">
        <f t="shared" si="11"/>
        <v>17.034853819677966</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83</v>
      </c>
      <c r="E657" s="149">
        <v>83</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75</v>
      </c>
      <c r="E659" s="149">
        <v>75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15429</v>
      </c>
      <c r="E664" s="149">
        <v>80976</v>
      </c>
      <c r="F664" s="148">
        <f t="shared" si="11"/>
        <v>524.82986583706008</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v>42000</v>
      </c>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v>70150</v>
      </c>
      <c r="E673" s="149"/>
      <c r="F673" s="148">
        <f t="shared" si="11"/>
        <v>0</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9589545</v>
      </c>
      <c r="E678" s="149">
        <v>10233346</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87429</v>
      </c>
      <c r="E682" s="149">
        <v>345634</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504339</v>
      </c>
      <c r="E698" s="149">
        <v>654187</v>
      </c>
      <c r="F698" s="148">
        <f t="shared" si="12"/>
        <v>129.7117613351337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34335</v>
      </c>
      <c r="E701" s="149">
        <v>23634</v>
      </c>
      <c r="F701" s="148">
        <f>IF(D701&lt;&gt;0,IF(E701/D701&gt;=100,"&gt;&gt;100",E701/D701*100),"-")</f>
        <v>68.833551769331592</v>
      </c>
    </row>
    <row r="702" spans="1:6" s="8" customFormat="1" x14ac:dyDescent="0.2">
      <c r="A702" s="145">
        <v>31215</v>
      </c>
      <c r="B702" s="146" t="s">
        <v>1641</v>
      </c>
      <c r="C702" s="345">
        <v>688</v>
      </c>
      <c r="D702" s="149">
        <v>37946</v>
      </c>
      <c r="E702" s="149">
        <v>23642</v>
      </c>
      <c r="F702" s="148">
        <f>IF(D702&lt;&gt;0,IF(E702/D702&gt;=100,"&gt;&gt;100",E702/D702*100),"-")</f>
        <v>62.304327201813102</v>
      </c>
    </row>
    <row r="703" spans="1:6" s="8" customFormat="1" x14ac:dyDescent="0.2">
      <c r="A703" s="145">
        <v>32121</v>
      </c>
      <c r="B703" s="146" t="s">
        <v>3797</v>
      </c>
      <c r="C703" s="345">
        <v>689</v>
      </c>
      <c r="D703" s="149">
        <v>141835</v>
      </c>
      <c r="E703" s="149">
        <v>124203</v>
      </c>
      <c r="F703" s="148">
        <f>IF(D703&lt;&gt;0,IF(E703/D703&gt;=100,"&gt;&gt;100",E703/D703*100),"-")</f>
        <v>87.568653717347615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25398</v>
      </c>
      <c r="E705" s="149">
        <v>27225</v>
      </c>
      <c r="F705" s="148">
        <f>IF(D705&lt;&gt;0,IF(E705/D705&gt;=100,"&gt;&gt;100",E705/D705*100),"-")</f>
        <v>107.19347980155918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11922</v>
      </c>
      <c r="F707" s="148" t="str">
        <f>IF(D707&lt;&gt;0,IF(E707/D707&gt;=100,"&gt;&gt;100",E707/D707*100),"-")</f>
        <v>-</v>
      </c>
    </row>
    <row r="708" spans="1:6" s="8" customFormat="1" x14ac:dyDescent="0.2">
      <c r="A708" s="145" t="s">
        <v>136</v>
      </c>
      <c r="B708" s="146" t="s">
        <v>1134</v>
      </c>
      <c r="C708" s="345">
        <v>694</v>
      </c>
      <c r="D708" s="149">
        <v>39145</v>
      </c>
      <c r="E708" s="149"/>
      <c r="F708" s="148">
        <f>IF(D708&lt;&gt;0,IF(E708/D708&gt;=100,"&gt;&gt;100",E708/D708*100),"-")</f>
        <v>0</v>
      </c>
    </row>
    <row r="709" spans="1:6" s="8" customFormat="1" x14ac:dyDescent="0.2">
      <c r="A709" s="152" t="s">
        <v>1304</v>
      </c>
      <c r="B709" s="153" t="s">
        <v>1305</v>
      </c>
      <c r="C709" s="345">
        <v>695</v>
      </c>
      <c r="D709" s="149">
        <v>115743</v>
      </c>
      <c r="E709" s="149">
        <v>102573</v>
      </c>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11525</v>
      </c>
      <c r="E711" s="149">
        <v>12023</v>
      </c>
      <c r="F711" s="148">
        <f t="shared" si="13"/>
        <v>104.32104121475054</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NEVENKA KOLARIĆ</v>
      </c>
      <c r="D995" s="293"/>
      <c r="E995" s="293"/>
    </row>
    <row r="996" spans="1:5" ht="15" customHeight="1" x14ac:dyDescent="0.2">
      <c r="A996" s="291" t="str">
        <f>IF(RefStr!H27="","Telefon za kontakt: _________________","Telefon za kontakt: " &amp; RefStr!H27)</f>
        <v>Telefon za kontakt: 033725135</v>
      </c>
      <c r="C996" s="292"/>
    </row>
    <row r="997" spans="1:5" ht="15" customHeight="1" x14ac:dyDescent="0.2">
      <c r="A997" s="291" t="str">
        <f>IF(RefStr!H33="","Odgovorna osoba: _____________________________","Odgovorna osoba: " &amp; RefStr!H33)</f>
        <v>Odgovorna osoba: SANJICA SAMAC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C1" sqref="C1:F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08711</v>
      </c>
      <c r="C4" s="429"/>
      <c r="D4" s="429"/>
      <c r="E4" s="430">
        <f>SUM(Skriveni!G977:G1286)</f>
        <v>47371449.258000001</v>
      </c>
      <c r="F4" s="431"/>
    </row>
    <row r="5" spans="1:6" ht="15" customHeight="1" x14ac:dyDescent="0.2">
      <c r="B5" s="428" t="str">
        <f>"Naziv: "&amp;IF(RefStr!B10&lt;&gt;"",RefStr!B10,"_______________________________________")</f>
        <v>Naziv: OSNOVNA ŠKOLA VLADIMIR NAZOR</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13961472</v>
      </c>
      <c r="E12" s="96">
        <f>E13+E74</f>
        <v>13952272</v>
      </c>
      <c r="F12" s="123">
        <f t="shared" ref="F12:F75" si="0">IF(D12&gt;0,IF(E12/D12&gt;=100,"&gt;&gt;100",E12/D12*100),"-")</f>
        <v>99.934104369510607</v>
      </c>
    </row>
    <row r="13" spans="1:6" s="3" customFormat="1" x14ac:dyDescent="0.2">
      <c r="A13" s="132">
        <v>0</v>
      </c>
      <c r="B13" s="314" t="s">
        <v>521</v>
      </c>
      <c r="C13" s="303">
        <v>2</v>
      </c>
      <c r="D13" s="97">
        <f>D14+D18+D57+D58+D62+D69</f>
        <v>13190469</v>
      </c>
      <c r="E13" s="97">
        <f>E14+E18+E57+E58+E62+E69</f>
        <v>13133041</v>
      </c>
      <c r="F13" s="124">
        <f t="shared" si="0"/>
        <v>99.564625033423766</v>
      </c>
    </row>
    <row r="14" spans="1:6" s="3" customFormat="1" x14ac:dyDescent="0.2">
      <c r="A14" s="132" t="s">
        <v>1564</v>
      </c>
      <c r="B14" s="314" t="s">
        <v>3259</v>
      </c>
      <c r="C14" s="303">
        <v>3</v>
      </c>
      <c r="D14" s="97">
        <f>D15+D16-D17</f>
        <v>40140</v>
      </c>
      <c r="E14" s="97">
        <f>E15+E16-E17</f>
        <v>40140</v>
      </c>
      <c r="F14" s="124">
        <f t="shared" si="0"/>
        <v>100</v>
      </c>
    </row>
    <row r="15" spans="1:6" s="3" customFormat="1" x14ac:dyDescent="0.2">
      <c r="A15" s="132" t="s">
        <v>3260</v>
      </c>
      <c r="B15" s="314" t="s">
        <v>3261</v>
      </c>
      <c r="C15" s="303">
        <v>4</v>
      </c>
      <c r="D15" s="94">
        <v>40140</v>
      </c>
      <c r="E15" s="94">
        <v>40140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13150329</v>
      </c>
      <c r="E18" s="97">
        <f>E19+E25+E35+E41+E47+E51</f>
        <v>13092901</v>
      </c>
      <c r="F18" s="124">
        <f t="shared" si="0"/>
        <v>99.563296097002592</v>
      </c>
    </row>
    <row r="19" spans="1:6" s="3" customFormat="1" x14ac:dyDescent="0.2">
      <c r="A19" s="315" t="s">
        <v>362</v>
      </c>
      <c r="B19" s="314" t="s">
        <v>3928</v>
      </c>
      <c r="C19" s="303">
        <v>8</v>
      </c>
      <c r="D19" s="97">
        <f>SUM(D20:D23)-D24</f>
        <v>12322729</v>
      </c>
      <c r="E19" s="97">
        <f>SUM(E20:E23)-E24</f>
        <v>12117609</v>
      </c>
      <c r="F19" s="124">
        <f t="shared" si="0"/>
        <v>98.335433652724163</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16409654</v>
      </c>
      <c r="E21" s="94">
        <v>16409654</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4086925</v>
      </c>
      <c r="E24" s="94">
        <v>4292045</v>
      </c>
      <c r="F24" s="125">
        <f t="shared" si="0"/>
        <v>105.01893232687168</v>
      </c>
    </row>
    <row r="25" spans="1:6" s="3" customFormat="1" x14ac:dyDescent="0.2">
      <c r="A25" s="315" t="s">
        <v>1156</v>
      </c>
      <c r="B25" s="314" t="s">
        <v>1261</v>
      </c>
      <c r="C25" s="303">
        <v>14</v>
      </c>
      <c r="D25" s="97">
        <f>SUM(D26:D33)-D34</f>
        <v>300410</v>
      </c>
      <c r="E25" s="97">
        <f>SUM(E26:E33)-E34</f>
        <v>434005</v>
      </c>
      <c r="F25" s="124">
        <f t="shared" si="0"/>
        <v>144.47088978396192</v>
      </c>
    </row>
    <row r="26" spans="1:6" s="3" customFormat="1" x14ac:dyDescent="0.2">
      <c r="A26" s="132" t="s">
        <v>1157</v>
      </c>
      <c r="B26" s="314" t="s">
        <v>3941</v>
      </c>
      <c r="C26" s="303">
        <v>15</v>
      </c>
      <c r="D26" s="94">
        <v>706717</v>
      </c>
      <c r="E26" s="94">
        <v>646877</v>
      </c>
      <c r="F26" s="125">
        <f t="shared" si="0"/>
        <v>91.532678568649118</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0</v>
      </c>
      <c r="E31" s="94">
        <v>69700</v>
      </c>
      <c r="F31" s="125" t="str">
        <f t="shared" si="0"/>
        <v>-</v>
      </c>
    </row>
    <row r="32" spans="1:6" s="3" customFormat="1" x14ac:dyDescent="0.2">
      <c r="A32" s="272" t="s">
        <v>2452</v>
      </c>
      <c r="B32" s="314" t="s">
        <v>3947</v>
      </c>
      <c r="C32" s="303">
        <v>21</v>
      </c>
      <c r="D32" s="94">
        <v>921967</v>
      </c>
      <c r="E32" s="94">
        <v>1121091</v>
      </c>
      <c r="F32" s="125">
        <f t="shared" si="0"/>
        <v>121.59773614456917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1328274</v>
      </c>
      <c r="E34" s="94">
        <v>1403663</v>
      </c>
      <c r="F34" s="125">
        <f t="shared" si="0"/>
        <v>105.67571148723833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109800</v>
      </c>
      <c r="E36" s="94">
        <v>109800</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109800</v>
      </c>
      <c r="E40" s="94">
        <v>109800</v>
      </c>
      <c r="F40" s="125">
        <f t="shared" si="0"/>
        <v>100</v>
      </c>
    </row>
    <row r="41" spans="1:6" s="3" customFormat="1" x14ac:dyDescent="0.2">
      <c r="A41" s="315" t="s">
        <v>2877</v>
      </c>
      <c r="B41" s="314" t="s">
        <v>3134</v>
      </c>
      <c r="C41" s="303">
        <v>30</v>
      </c>
      <c r="D41" s="97">
        <f>SUM(D42:D45)-D46</f>
        <v>527190</v>
      </c>
      <c r="E41" s="97">
        <f>SUM(E42:E45)-E46</f>
        <v>541287</v>
      </c>
      <c r="F41" s="124">
        <f t="shared" si="0"/>
        <v>102.67398850509304</v>
      </c>
    </row>
    <row r="42" spans="1:6" s="3" customFormat="1" x14ac:dyDescent="0.2">
      <c r="A42" s="132" t="s">
        <v>2878</v>
      </c>
      <c r="B42" s="314" t="s">
        <v>2886</v>
      </c>
      <c r="C42" s="303">
        <v>31</v>
      </c>
      <c r="D42" s="94">
        <v>527203</v>
      </c>
      <c r="E42" s="94">
        <v>541300</v>
      </c>
      <c r="F42" s="125">
        <f t="shared" si="0"/>
        <v>102.6739225687259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13</v>
      </c>
      <c r="E46" s="94">
        <v>13</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191832</v>
      </c>
      <c r="E60" s="94">
        <v>196161</v>
      </c>
      <c r="F60" s="125">
        <f t="shared" si="0"/>
        <v>102.2566620793194</v>
      </c>
    </row>
    <row r="61" spans="1:6" s="3" customFormat="1" x14ac:dyDescent="0.2">
      <c r="A61" s="132" t="s">
        <v>456</v>
      </c>
      <c r="B61" s="314" t="s">
        <v>617</v>
      </c>
      <c r="C61" s="303">
        <v>50</v>
      </c>
      <c r="D61" s="94">
        <v>191832</v>
      </c>
      <c r="E61" s="94">
        <v>196161</v>
      </c>
      <c r="F61" s="125">
        <f t="shared" si="0"/>
        <v>102.2566620793194</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771003</v>
      </c>
      <c r="E74" s="97">
        <f>E75+E84+E92+E123+E139+E151+E168+E169</f>
        <v>819231</v>
      </c>
      <c r="F74" s="124">
        <f t="shared" si="0"/>
        <v>106.25522857887712</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807</v>
      </c>
      <c r="E84" s="97">
        <f>+E85+SUM(E88:E91)</f>
        <v>5221</v>
      </c>
      <c r="F84" s="124">
        <f t="shared" si="1"/>
        <v>646.96406443618343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807</v>
      </c>
      <c r="E91" s="94">
        <v>5221</v>
      </c>
      <c r="F91" s="125">
        <f t="shared" si="1"/>
        <v>646.96406443618343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103768</v>
      </c>
      <c r="E151" s="97">
        <f>SUM(E152:E154)+SUM(E162:E166)-E167</f>
        <v>112358</v>
      </c>
      <c r="F151" s="124">
        <f t="shared" si="2"/>
        <v>108.27808187495182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72595</v>
      </c>
      <c r="E163" s="94">
        <v>96980</v>
      </c>
      <c r="F163" s="125">
        <f t="shared" si="2"/>
        <v>133.59046766306219</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31173</v>
      </c>
      <c r="E165" s="94">
        <v>15378</v>
      </c>
      <c r="F165" s="125">
        <f t="shared" si="2"/>
        <v>49.331151958425565</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666428</v>
      </c>
      <c r="E169" s="97">
        <f>SUM(E170:E172)</f>
        <v>701652</v>
      </c>
      <c r="F169" s="124">
        <f t="shared" si="2"/>
        <v>105.28549220620982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666428</v>
      </c>
      <c r="E172" s="94">
        <v>701652</v>
      </c>
      <c r="F172" s="125">
        <f t="shared" si="2"/>
        <v>105.28549220620982</v>
      </c>
    </row>
    <row r="173" spans="1:6" s="3" customFormat="1" x14ac:dyDescent="0.2">
      <c r="A173" s="272"/>
      <c r="B173" s="314" t="s">
        <v>1068</v>
      </c>
      <c r="C173" s="303">
        <v>162</v>
      </c>
      <c r="D173" s="97">
        <f>D174+D234</f>
        <v>13961472</v>
      </c>
      <c r="E173" s="97">
        <f>E174+E234</f>
        <v>13952272</v>
      </c>
      <c r="F173" s="124">
        <f t="shared" si="2"/>
        <v>99.934104369510607</v>
      </c>
    </row>
    <row r="174" spans="1:6" s="3" customFormat="1" x14ac:dyDescent="0.2">
      <c r="A174" s="272" t="s">
        <v>3813</v>
      </c>
      <c r="B174" s="314" t="s">
        <v>1145</v>
      </c>
      <c r="C174" s="303">
        <v>163</v>
      </c>
      <c r="D174" s="97">
        <f>D175+D186+D187+D203+D231</f>
        <v>1066900</v>
      </c>
      <c r="E174" s="97">
        <f>E175+E186+E187+E203+E231</f>
        <v>955969</v>
      </c>
      <c r="F174" s="124">
        <f t="shared" si="2"/>
        <v>89.602493204611491</v>
      </c>
    </row>
    <row r="175" spans="1:6" s="3" customFormat="1" x14ac:dyDescent="0.2">
      <c r="A175" s="272" t="s">
        <v>1181</v>
      </c>
      <c r="B175" s="314" t="s">
        <v>1547</v>
      </c>
      <c r="C175" s="303">
        <v>164</v>
      </c>
      <c r="D175" s="97">
        <f>SUM(D176:D178)+SUM(D182:D185)</f>
        <v>1066900</v>
      </c>
      <c r="E175" s="97">
        <f>SUM(E176:E178)+SUM(E182:E185)</f>
        <v>955969</v>
      </c>
      <c r="F175" s="124">
        <f t="shared" si="2"/>
        <v>89.602493204611491</v>
      </c>
    </row>
    <row r="176" spans="1:6" s="3" customFormat="1" x14ac:dyDescent="0.2">
      <c r="A176" s="272" t="s">
        <v>1182</v>
      </c>
      <c r="B176" s="314" t="s">
        <v>1183</v>
      </c>
      <c r="C176" s="303">
        <v>165</v>
      </c>
      <c r="D176" s="94">
        <v>839682</v>
      </c>
      <c r="E176" s="94">
        <v>845511</v>
      </c>
      <c r="F176" s="125">
        <f t="shared" si="2"/>
        <v>100.69419137244815</v>
      </c>
    </row>
    <row r="177" spans="1:6" s="3" customFormat="1" x14ac:dyDescent="0.2">
      <c r="A177" s="272" t="s">
        <v>1184</v>
      </c>
      <c r="B177" s="314" t="s">
        <v>1185</v>
      </c>
      <c r="C177" s="303">
        <v>166</v>
      </c>
      <c r="D177" s="94">
        <v>47657</v>
      </c>
      <c r="E177" s="94">
        <v>77270</v>
      </c>
      <c r="F177" s="125">
        <f t="shared" si="2"/>
        <v>162.13777619237467</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179561</v>
      </c>
      <c r="E185" s="94">
        <v>33188</v>
      </c>
      <c r="F185" s="125">
        <f t="shared" si="2"/>
        <v>18.482855408468431</v>
      </c>
    </row>
    <row r="186" spans="1:6" s="3" customFormat="1" x14ac:dyDescent="0.2">
      <c r="A186" s="272" t="s">
        <v>3033</v>
      </c>
      <c r="B186" s="314" t="s">
        <v>3034</v>
      </c>
      <c r="C186" s="303">
        <v>175</v>
      </c>
      <c r="D186" s="94">
        <v>0</v>
      </c>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12894572</v>
      </c>
      <c r="E234" s="97">
        <f>+E235+E243-E247+E251+E252+E253</f>
        <v>12996303</v>
      </c>
      <c r="F234" s="124">
        <f t="shared" si="3"/>
        <v>100.78894437132151</v>
      </c>
    </row>
    <row r="235" spans="1:6" s="3" customFormat="1" x14ac:dyDescent="0.2">
      <c r="A235" s="132" t="s">
        <v>1279</v>
      </c>
      <c r="B235" s="314" t="s">
        <v>3395</v>
      </c>
      <c r="C235" s="303">
        <v>224</v>
      </c>
      <c r="D235" s="97">
        <f>D236-D239</f>
        <v>13190470</v>
      </c>
      <c r="E235" s="97">
        <f>E236-E239</f>
        <v>13135388</v>
      </c>
      <c r="F235" s="124">
        <f t="shared" si="3"/>
        <v>99.582410634344342</v>
      </c>
    </row>
    <row r="236" spans="1:6" s="3" customFormat="1" x14ac:dyDescent="0.2">
      <c r="A236" s="132" t="s">
        <v>1280</v>
      </c>
      <c r="B236" s="314" t="s">
        <v>3396</v>
      </c>
      <c r="C236" s="303">
        <v>225</v>
      </c>
      <c r="D236" s="97">
        <f>SUM(D237:D238)</f>
        <v>13190470</v>
      </c>
      <c r="E236" s="97">
        <f>SUM(E237:E238)</f>
        <v>13135388</v>
      </c>
      <c r="F236" s="124">
        <f t="shared" si="3"/>
        <v>99.582410634344342</v>
      </c>
    </row>
    <row r="237" spans="1:6" s="3" customFormat="1" x14ac:dyDescent="0.2">
      <c r="A237" s="132" t="s">
        <v>1281</v>
      </c>
      <c r="B237" s="314" t="s">
        <v>1282</v>
      </c>
      <c r="C237" s="303">
        <v>226</v>
      </c>
      <c r="D237" s="94">
        <v>13190470</v>
      </c>
      <c r="E237" s="94">
        <v>13135388</v>
      </c>
      <c r="F237" s="125">
        <f t="shared" si="3"/>
        <v>99.582410634344342</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295898</v>
      </c>
      <c r="E247" s="97">
        <f>SUM(E248:E250)</f>
        <v>139085</v>
      </c>
      <c r="F247" s="124">
        <f t="shared" si="3"/>
        <v>47.004373128578095</v>
      </c>
    </row>
    <row r="248" spans="1:6" s="3" customFormat="1" x14ac:dyDescent="0.2">
      <c r="A248" s="132" t="s">
        <v>2927</v>
      </c>
      <c r="B248" s="314" t="s">
        <v>2807</v>
      </c>
      <c r="C248" s="303">
        <v>237</v>
      </c>
      <c r="D248" s="94">
        <v>295898</v>
      </c>
      <c r="E248" s="94">
        <v>139085</v>
      </c>
      <c r="F248" s="125">
        <f t="shared" si="3"/>
        <v>47.004373128578095</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103768</v>
      </c>
      <c r="E260" s="94">
        <v>112358</v>
      </c>
      <c r="F260" s="125">
        <f t="shared" si="4"/>
        <v>108.27808187495182</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1066900</v>
      </c>
      <c r="E287" s="94">
        <v>955969</v>
      </c>
      <c r="F287" s="125">
        <f t="shared" si="4"/>
        <v>89.602493204611491</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NEVENKA KOLARIĆ</v>
      </c>
      <c r="B325" s="291"/>
      <c r="D325" s="293"/>
      <c r="E325" s="293"/>
      <c r="F325" s="291"/>
      <c r="G325" s="307"/>
    </row>
    <row r="326" spans="1:7" s="292" customFormat="1" ht="15" customHeight="1" x14ac:dyDescent="0.2">
      <c r="A326" s="291" t="str">
        <f>IF(RefStr!H27="","Telefon za kontakt: _________________","Telefon za kontakt: " &amp; RefStr!H27)</f>
        <v>Telefon za kontakt: 033725135</v>
      </c>
      <c r="B326" s="291"/>
      <c r="F326" s="291"/>
      <c r="G326" s="307"/>
    </row>
    <row r="327" spans="1:7" s="292" customFormat="1" ht="15" customHeight="1" x14ac:dyDescent="0.2">
      <c r="A327" s="291" t="str">
        <f>IF(RefStr!H33="","Odgovorna osoba: _____________________________","Odgovorna osoba: " &amp; RefStr!H33)</f>
        <v>Odgovorna osoba: SANJICA SAMAC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2" activePane="bottomLeft" state="frozen"/>
      <selection pane="bottomLeft" activeCell="C1" sqref="C1:F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08711</v>
      </c>
      <c r="C4" s="429"/>
      <c r="D4" s="429"/>
      <c r="E4" s="430">
        <f>SUM(Skriveni!G1287:G1423)</f>
        <v>18358586.660999998</v>
      </c>
      <c r="F4" s="431"/>
    </row>
    <row r="5" spans="1:6" ht="15" customHeight="1" x14ac:dyDescent="0.2">
      <c r="B5" s="428" t="str">
        <f>"Naziv: "&amp;IF(RefStr!B10&lt;&gt;"",RefStr!B10,"_______________________________________")</f>
        <v>Naziv: OSNOVNA ŠKOLA VLADIMIR NAZOR</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12304257</v>
      </c>
      <c r="E121" s="97">
        <f>E122+E125+E128+E129+SUM(E132:E135)</f>
        <v>13336817</v>
      </c>
      <c r="F121" s="125">
        <f t="shared" si="1"/>
        <v>108.39189233449854</v>
      </c>
    </row>
    <row r="122" spans="1:6" s="3" customFormat="1" x14ac:dyDescent="0.2">
      <c r="A122" s="132" t="s">
        <v>2919</v>
      </c>
      <c r="B122" s="105" t="s">
        <v>3973</v>
      </c>
      <c r="C122" s="303">
        <v>111</v>
      </c>
      <c r="D122" s="97">
        <f>SUM(D123:D124)</f>
        <v>12304257</v>
      </c>
      <c r="E122" s="97">
        <f>SUM(E123:E124)</f>
        <v>13336817</v>
      </c>
      <c r="F122" s="125">
        <f t="shared" si="1"/>
        <v>108.39189233449854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12304257</v>
      </c>
      <c r="E124" s="94">
        <v>13336817</v>
      </c>
      <c r="F124" s="125">
        <f t="shared" si="1"/>
        <v>108.39189233449854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12304257</v>
      </c>
      <c r="E148" s="107">
        <f>E12+E29+E35+E42+E82+E89+E96+E114+E121+E136</f>
        <v>13336817</v>
      </c>
      <c r="F148" s="126">
        <f t="shared" si="2"/>
        <v>108.39189233449854</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NEVENKA KOLARIĆ</v>
      </c>
      <c r="B151" s="291"/>
      <c r="D151" s="293"/>
      <c r="E151" s="293"/>
      <c r="F151" s="291"/>
      <c r="G151" s="307"/>
    </row>
    <row r="152" spans="1:7" s="292" customFormat="1" ht="15" customHeight="1" x14ac:dyDescent="0.2">
      <c r="A152" s="291" t="str">
        <f>IF(RefStr!H27="","Telefon za kontakt: _________________","Telefon za kontakt: " &amp; RefStr!H27)</f>
        <v>Telefon za kontakt: 033725135</v>
      </c>
      <c r="B152" s="291"/>
      <c r="E152" s="291"/>
      <c r="F152" s="291"/>
      <c r="G152" s="307"/>
    </row>
    <row r="153" spans="1:7" s="292" customFormat="1" ht="15" customHeight="1" x14ac:dyDescent="0.2">
      <c r="A153" s="291" t="str">
        <f>IF(RefStr!H33="","Odgovorna osoba: _____________________________","Odgovorna osoba: " &amp; RefStr!H33)</f>
        <v>Odgovorna osoba: SANJICA SAMAC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17" activePane="bottomLeft" state="frozen"/>
      <selection pane="bottomLeft" activeCell="B34" sqref="B3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08711</v>
      </c>
      <c r="C4" s="450"/>
      <c r="D4" s="430">
        <f>SUM(Skriveni!G1424:G1467)</f>
        <v>143.167</v>
      </c>
      <c r="E4" s="431"/>
    </row>
    <row r="5" spans="1:6" ht="15" customHeight="1" x14ac:dyDescent="0.2">
      <c r="B5" s="428" t="str">
        <f>"Naziv: "&amp;IF(RefStr!B10&lt;&gt;"",RefStr!B10,"_______________________________________")</f>
        <v>Naziv: OSNOVNA ŠKOLA VLADIMIR NAZOR</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2347</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2347</v>
      </c>
      <c r="E29" s="134">
        <f>E30+E37</f>
        <v>0</v>
      </c>
    </row>
    <row r="30" spans="1:5" s="3" customFormat="1" ht="14.1" customHeight="1" x14ac:dyDescent="0.2">
      <c r="A30" s="301" t="s">
        <v>1215</v>
      </c>
      <c r="B30" s="302" t="s">
        <v>3068</v>
      </c>
      <c r="C30" s="303">
        <v>19</v>
      </c>
      <c r="D30" s="97">
        <f>SUM(D31:D36)</f>
        <v>2347</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v>2347</v>
      </c>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NEVENKA KOLARIĆ</v>
      </c>
      <c r="B59" s="291"/>
      <c r="D59" s="293"/>
      <c r="E59" s="293"/>
      <c r="F59" s="291"/>
      <c r="G59" s="307"/>
    </row>
    <row r="60" spans="1:7" s="292" customFormat="1" ht="15" customHeight="1" x14ac:dyDescent="0.2">
      <c r="A60" s="291" t="str">
        <f>IF(RefStr!H27="","Telefon za kontakt: _________________","Telefon za kontakt: " &amp; RefStr!H27)</f>
        <v>Telefon za kontakt: 033725135</v>
      </c>
      <c r="B60" s="291"/>
      <c r="F60" s="291"/>
      <c r="G60" s="307"/>
    </row>
    <row r="61" spans="1:7" s="292" customFormat="1" ht="15" customHeight="1" x14ac:dyDescent="0.2">
      <c r="A61" s="291" t="str">
        <f>IF(RefStr!H33="","Odgovorna osoba: _____________________________","Odgovorna osoba: " &amp; RefStr!H33)</f>
        <v>Odgovorna osoba: SANJICA SAMAC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3" activePane="bottomLeft" state="frozen"/>
      <selection pane="bottomLeft" activeCell="C1" sqref="C1:D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08711</v>
      </c>
      <c r="C4" s="430">
        <f>SUM(Skriveni!G1468:G1561)</f>
        <v>1439969.9609999999</v>
      </c>
      <c r="D4" s="431"/>
    </row>
    <row r="5" spans="1:5" s="23" customFormat="1" ht="15" customHeight="1" x14ac:dyDescent="0.2">
      <c r="B5" s="98" t="str">
        <f>"Naziv: "&amp;IF(RefStr!B10&lt;&gt;"",RefStr!B10,"_______________________________________")</f>
        <v>Naziv: OSNOVNA ŠKOLA VLADIMIR NAZOR</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1066899</v>
      </c>
    </row>
    <row r="13" spans="1:5" s="2" customFormat="1" x14ac:dyDescent="0.2">
      <c r="A13" s="270"/>
      <c r="B13" s="271" t="s">
        <v>2062</v>
      </c>
      <c r="C13" s="264">
        <v>2</v>
      </c>
      <c r="D13" s="140">
        <f>D14+D15+D23+D24</f>
        <v>16606066</v>
      </c>
    </row>
    <row r="14" spans="1:5" s="2" customFormat="1" x14ac:dyDescent="0.2">
      <c r="A14" s="270"/>
      <c r="B14" s="271" t="s">
        <v>4041</v>
      </c>
      <c r="C14" s="264">
        <v>3</v>
      </c>
      <c r="D14" s="141"/>
    </row>
    <row r="15" spans="1:5" s="2" customFormat="1" x14ac:dyDescent="0.2">
      <c r="A15" s="270" t="s">
        <v>1181</v>
      </c>
      <c r="B15" s="271" t="s">
        <v>3078</v>
      </c>
      <c r="C15" s="264">
        <v>4</v>
      </c>
      <c r="D15" s="140">
        <f>SUM(D16:D22)</f>
        <v>16480481</v>
      </c>
    </row>
    <row r="16" spans="1:5" s="2" customFormat="1" x14ac:dyDescent="0.2">
      <c r="A16" s="272" t="s">
        <v>1182</v>
      </c>
      <c r="B16" s="273" t="s">
        <v>1183</v>
      </c>
      <c r="C16" s="264">
        <v>5</v>
      </c>
      <c r="D16" s="141">
        <v>13578094</v>
      </c>
    </row>
    <row r="17" spans="1:4" s="2" customFormat="1" x14ac:dyDescent="0.2">
      <c r="A17" s="272" t="s">
        <v>1184</v>
      </c>
      <c r="B17" s="273" t="s">
        <v>1185</v>
      </c>
      <c r="C17" s="264">
        <v>6</v>
      </c>
      <c r="D17" s="141">
        <v>2285950</v>
      </c>
    </row>
    <row r="18" spans="1:4" s="2" customFormat="1" x14ac:dyDescent="0.2">
      <c r="A18" s="272" t="s">
        <v>1186</v>
      </c>
      <c r="B18" s="273" t="s">
        <v>1187</v>
      </c>
      <c r="C18" s="264">
        <v>7</v>
      </c>
      <c r="D18" s="141">
        <v>1042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615395</v>
      </c>
    </row>
    <row r="23" spans="1:4" s="2" customFormat="1" x14ac:dyDescent="0.2">
      <c r="A23" s="270" t="s">
        <v>3033</v>
      </c>
      <c r="B23" s="271" t="s">
        <v>3034</v>
      </c>
      <c r="C23" s="264">
        <v>12</v>
      </c>
      <c r="D23" s="141">
        <v>125585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16717297</v>
      </c>
    </row>
    <row r="31" spans="1:4" s="2" customFormat="1" x14ac:dyDescent="0.2">
      <c r="A31" s="272"/>
      <c r="B31" s="271" t="s">
        <v>4041</v>
      </c>
      <c r="C31" s="264">
        <v>20</v>
      </c>
      <c r="D31" s="141"/>
    </row>
    <row r="32" spans="1:4" s="2" customFormat="1" x14ac:dyDescent="0.2">
      <c r="A32" s="270" t="s">
        <v>1181</v>
      </c>
      <c r="B32" s="271" t="s">
        <v>3081</v>
      </c>
      <c r="C32" s="264">
        <v>21</v>
      </c>
      <c r="D32" s="140">
        <f>SUM(D33:D39)</f>
        <v>16591712</v>
      </c>
    </row>
    <row r="33" spans="1:4" s="2" customFormat="1" x14ac:dyDescent="0.2">
      <c r="A33" s="272" t="s">
        <v>1182</v>
      </c>
      <c r="B33" s="273" t="s">
        <v>1183</v>
      </c>
      <c r="C33" s="264">
        <v>22</v>
      </c>
      <c r="D33" s="141">
        <v>13572265</v>
      </c>
    </row>
    <row r="34" spans="1:4" s="2" customFormat="1" x14ac:dyDescent="0.2">
      <c r="A34" s="272" t="s">
        <v>1184</v>
      </c>
      <c r="B34" s="273" t="s">
        <v>1185</v>
      </c>
      <c r="C34" s="264">
        <v>23</v>
      </c>
      <c r="D34" s="141">
        <v>2256637</v>
      </c>
    </row>
    <row r="35" spans="1:4" s="2" customFormat="1" x14ac:dyDescent="0.2">
      <c r="A35" s="272" t="s">
        <v>1186</v>
      </c>
      <c r="B35" s="273" t="s">
        <v>1187</v>
      </c>
      <c r="C35" s="264">
        <v>24</v>
      </c>
      <c r="D35" s="141">
        <v>1042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761768</v>
      </c>
    </row>
    <row r="40" spans="1:4" s="2" customFormat="1" x14ac:dyDescent="0.2">
      <c r="A40" s="275" t="s">
        <v>3033</v>
      </c>
      <c r="B40" s="271" t="s">
        <v>3034</v>
      </c>
      <c r="C40" s="264">
        <v>29</v>
      </c>
      <c r="D40" s="141">
        <v>125585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955668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955668</v>
      </c>
    </row>
    <row r="102" spans="1:5" s="2" customFormat="1" x14ac:dyDescent="0.2">
      <c r="A102" s="272"/>
      <c r="B102" s="280" t="s">
        <v>4041</v>
      </c>
      <c r="C102" s="264">
        <v>91</v>
      </c>
      <c r="D102" s="141"/>
    </row>
    <row r="103" spans="1:5" s="2" customFormat="1" x14ac:dyDescent="0.2">
      <c r="A103" s="272" t="s">
        <v>1181</v>
      </c>
      <c r="B103" s="280" t="s">
        <v>1365</v>
      </c>
      <c r="C103" s="264">
        <v>92</v>
      </c>
      <c r="D103" s="141">
        <v>955668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NEVENKA KOLARIĆ</v>
      </c>
      <c r="B109" s="291"/>
      <c r="C109" s="293"/>
      <c r="D109" s="293"/>
      <c r="E109" s="291"/>
    </row>
    <row r="110" spans="1:5" s="292" customFormat="1" ht="15" customHeight="1" x14ac:dyDescent="0.2">
      <c r="A110" s="291" t="str">
        <f>IF(RefStr!H27="","Telefon za kontakt: _________________","Telefon za kontakt: " &amp; RefStr!H27)</f>
        <v>Telefon za kontakt: 033725135</v>
      </c>
      <c r="B110" s="291"/>
      <c r="E110" s="291"/>
    </row>
    <row r="111" spans="1:5" s="292" customFormat="1" ht="15" customHeight="1" x14ac:dyDescent="0.2">
      <c r="A111" s="291" t="str">
        <f>IF(RefStr!H33="","Odgovorna osoba: _____________________________","Odgovorna osoba: " &amp; RefStr!H33)</f>
        <v>Odgovorna osoba: SANJICA SAMAC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0" activePane="bottomLeft" state="frozen"/>
      <selection pane="bottomLeft"/>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8711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2019-01-28T11:47:04Z</cp:lastPrinted>
  <dcterms:created xsi:type="dcterms:W3CDTF">2001-11-21T09:32:18Z</dcterms:created>
  <dcterms:modified xsi:type="dcterms:W3CDTF">2019-01-29T10:15:18Z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